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koukalova\Desktop\"/>
    </mc:Choice>
  </mc:AlternateContent>
  <xr:revisionPtr revIDLastSave="0" documentId="13_ncr:1_{CFD1943E-5175-4467-8B79-99D581E165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1" l="1"/>
  <c r="E86" i="1" l="1"/>
  <c r="G86" i="1" s="1"/>
  <c r="F86" i="1" s="1"/>
  <c r="E81" i="1"/>
  <c r="G81" i="1" s="1"/>
  <c r="F81" i="1" s="1"/>
  <c r="E76" i="1"/>
  <c r="G76" i="1" s="1"/>
  <c r="F76" i="1" s="1"/>
  <c r="E71" i="1"/>
  <c r="G71" i="1" s="1"/>
  <c r="F71" i="1" s="1"/>
  <c r="E69" i="1"/>
  <c r="G69" i="1" s="1"/>
  <c r="F69" i="1" s="1"/>
  <c r="E66" i="1"/>
  <c r="G66" i="1" s="1"/>
  <c r="F66" i="1" s="1"/>
  <c r="E63" i="1"/>
  <c r="G63" i="1" s="1"/>
  <c r="F63" i="1" s="1"/>
  <c r="E60" i="1"/>
  <c r="G60" i="1" s="1"/>
  <c r="F60" i="1" s="1"/>
  <c r="E70" i="1"/>
  <c r="G70" i="1" s="1"/>
  <c r="F70" i="1" s="1"/>
  <c r="E68" i="1"/>
  <c r="G68" i="1" s="1"/>
  <c r="F68" i="1" s="1"/>
  <c r="E65" i="1"/>
  <c r="G65" i="1" s="1"/>
  <c r="F65" i="1" s="1"/>
  <c r="E62" i="1"/>
  <c r="G62" i="1" s="1"/>
  <c r="F62" i="1" s="1"/>
  <c r="E59" i="1"/>
  <c r="G59" i="1" s="1"/>
  <c r="F59" i="1" s="1"/>
  <c r="E34" i="1"/>
  <c r="E36" i="1"/>
  <c r="G36" i="1" s="1"/>
  <c r="F36" i="1" s="1"/>
  <c r="E37" i="1"/>
  <c r="G37" i="1" s="1"/>
  <c r="F37" i="1" s="1"/>
  <c r="E85" i="1"/>
  <c r="G85" i="1" s="1"/>
  <c r="F85" i="1" s="1"/>
  <c r="E80" i="1"/>
  <c r="G80" i="1" s="1"/>
  <c r="F80" i="1" s="1"/>
  <c r="E75" i="1"/>
  <c r="E35" i="1" l="1"/>
  <c r="G35" i="1" s="1"/>
  <c r="F35" i="1" s="1"/>
  <c r="G38" i="1" l="1"/>
  <c r="F38" i="1" s="1"/>
  <c r="E19" i="1"/>
  <c r="G19" i="1" s="1"/>
  <c r="F19" i="1" s="1"/>
  <c r="E20" i="1"/>
  <c r="G20" i="1" s="1"/>
  <c r="F20" i="1" s="1"/>
  <c r="E15" i="1"/>
  <c r="G15" i="1" s="1"/>
  <c r="F15" i="1" s="1"/>
  <c r="E14" i="1"/>
  <c r="G14" i="1" s="1"/>
  <c r="F14" i="1" s="1"/>
  <c r="E52" i="1" l="1"/>
  <c r="E48" i="1"/>
  <c r="G48" i="1" s="1"/>
  <c r="F48" i="1" s="1"/>
  <c r="E44" i="1"/>
  <c r="G44" i="1" s="1"/>
  <c r="F44" i="1" s="1"/>
  <c r="E43" i="1"/>
  <c r="G43" i="1" s="1"/>
  <c r="F43" i="1" s="1"/>
  <c r="E42" i="1"/>
  <c r="G42" i="1" s="1"/>
  <c r="E33" i="1"/>
  <c r="G33" i="1" s="1"/>
  <c r="F33" i="1" s="1"/>
  <c r="G34" i="1"/>
  <c r="F34" i="1" s="1"/>
  <c r="E28" i="1"/>
  <c r="G28" i="1" s="1"/>
  <c r="E24" i="1"/>
  <c r="G24" i="1" s="1"/>
  <c r="F24" i="1" s="1"/>
  <c r="E13" i="1"/>
  <c r="G13" i="1" s="1"/>
  <c r="F13" i="1" s="1"/>
  <c r="E12" i="1"/>
  <c r="G12" i="1" s="1"/>
  <c r="F12" i="1" s="1"/>
  <c r="E11" i="1"/>
  <c r="G11" i="1" s="1"/>
  <c r="F11" i="1" s="1"/>
  <c r="E10" i="1"/>
  <c r="G10" i="1" s="1"/>
  <c r="F10" i="1" s="1"/>
  <c r="E5" i="1"/>
  <c r="G5" i="1" l="1"/>
  <c r="E90" i="1"/>
  <c r="G52" i="1"/>
  <c r="F28" i="1"/>
  <c r="F42" i="1"/>
  <c r="F5" i="1" l="1"/>
  <c r="F52" i="1"/>
  <c r="G75" i="1"/>
  <c r="F75" i="1" l="1"/>
  <c r="G90" i="1"/>
  <c r="F90" i="1"/>
</calcChain>
</file>

<file path=xl/sharedStrings.xml><?xml version="1.0" encoding="utf-8"?>
<sst xmlns="http://schemas.openxmlformats.org/spreadsheetml/2006/main" count="266" uniqueCount="86">
  <si>
    <t>ulice Bezručova</t>
  </si>
  <si>
    <t>specifikace</t>
  </si>
  <si>
    <t>cena za ks</t>
  </si>
  <si>
    <t>počet ks</t>
  </si>
  <si>
    <t>cena bez DPH</t>
  </si>
  <si>
    <t>DPH</t>
  </si>
  <si>
    <t>cena s DPH</t>
  </si>
  <si>
    <t>pozn. VO - veřejné osvětlení</t>
  </si>
  <si>
    <t xml:space="preserve">montáž a demontáž dekorů na VO </t>
  </si>
  <si>
    <t>montáž a demontáž výzdoby stromů vč. propoj. materiálu</t>
  </si>
  <si>
    <t>Sloupec1</t>
  </si>
  <si>
    <t>Sloupec2</t>
  </si>
  <si>
    <t>Sloupec3</t>
  </si>
  <si>
    <t>Sloupec4</t>
  </si>
  <si>
    <t>Sloupec5</t>
  </si>
  <si>
    <t>Sloupec6</t>
  </si>
  <si>
    <t>Cenová nabídka - položkový rozpočet</t>
  </si>
  <si>
    <t>ulice ČSA</t>
  </si>
  <si>
    <t>montáž a demontáž vč. propoj. materiálu</t>
  </si>
  <si>
    <t>montáž a demontáž dekorů na VO</t>
  </si>
  <si>
    <t>ulice Olomoucká</t>
  </si>
  <si>
    <t>ulice Partyzánská</t>
  </si>
  <si>
    <t>ulice Čechova</t>
  </si>
  <si>
    <t>Hlavní náměstí</t>
  </si>
  <si>
    <t>ulice Radniční</t>
  </si>
  <si>
    <t>ulice U Horní brány</t>
  </si>
  <si>
    <t>Horní náměstí</t>
  </si>
  <si>
    <t>montáž a demontáž výzdoby stromů stromů vč. propoj. materiálu</t>
  </si>
  <si>
    <t>montáže a demontáž převěsu</t>
  </si>
  <si>
    <t>náměstíčko okolo hodin</t>
  </si>
  <si>
    <t>Místní části</t>
  </si>
  <si>
    <t>CELKOVÁ NABÍDKOVÁ CENA ZA 1 OBDOBÍ</t>
  </si>
  <si>
    <t>převěs přes ulici</t>
  </si>
  <si>
    <t>montáž,demontáž dekorů na VO</t>
  </si>
  <si>
    <t xml:space="preserve">budova radnice </t>
  </si>
  <si>
    <t>budova stavebního úřadu</t>
  </si>
  <si>
    <t>budova Kulturního domu, Masarykova ul.</t>
  </si>
  <si>
    <t>montáž a demontáž výzdoby vánočního stromu</t>
  </si>
  <si>
    <t>montáž a demontáž světelného dekoru kašny</t>
  </si>
  <si>
    <t>montáž, demontáž</t>
  </si>
  <si>
    <t>výzdoba objektu Expozice času</t>
  </si>
  <si>
    <t>nazdobení vánočního stromu</t>
  </si>
  <si>
    <t>výzdoba budovy radnice</t>
  </si>
  <si>
    <t>výzdoba budovy stavebního úřadu</t>
  </si>
  <si>
    <t>výzdoba budovy kulturního domu</t>
  </si>
  <si>
    <t>dekory ve výpůjčce - hvězdy nebo vločky  (vlastník město Šternberk)</t>
  </si>
  <si>
    <t>pozn.:</t>
  </si>
  <si>
    <t>nazdobení stromů</t>
  </si>
  <si>
    <t>* požadujeme tradiční české vánoční motivy</t>
  </si>
  <si>
    <t>* barva studená bílá - svítí bíle až modře</t>
  </si>
  <si>
    <t xml:space="preserve">   barva teplá bílá - svítí žlutě</t>
  </si>
  <si>
    <t xml:space="preserve">Doporučujeme prohlídku centra města. </t>
  </si>
  <si>
    <t>pronájem - LED světelné dekory; velikost max. průměr 50 cm; počet kusů min. 65 celkem, barva studená bílá; požadujeme předložit grafický návrh dekoru</t>
  </si>
  <si>
    <t>požadavek</t>
  </si>
  <si>
    <t>* denní nesvětelnou barevnou výzdobu vánočního stromu požadujeme každoročně obměňovat</t>
  </si>
  <si>
    <t xml:space="preserve">* světelný prvek v prostoru kašny bude každoročně obměňován - do prostoru kašny je zákaz vstupu veřejnosti z bezpečnostních i technických důvodů, nepředkládejte fotoprvky  </t>
  </si>
  <si>
    <t xml:space="preserve">* Město Šternberk vlastní 33 ks světelných dekorů ve tvaru hvězda (26 ks) a vločka (7 ks) - pronájem; tyto dekoru bude firma spravovat a uskladňovat </t>
  </si>
  <si>
    <t xml:space="preserve">Součástí veřejné zakázky bude uskladnění a pravidelná údržba 33 ks dekorů ve vlastnictví města.  </t>
  </si>
  <si>
    <t xml:space="preserve">dekor v prostoru kašny </t>
  </si>
  <si>
    <t>pronájem - LED světelný prvek, který bude umístěn v prostoru kašny 5m x 5m; barva studená bílá nebo teplá bílá; požadujeme předložit grafický návrh</t>
  </si>
  <si>
    <t xml:space="preserve"> pronájem - LED světelné řetězy; doporučujeme minimálně 50m na 1 strom; barva studená bílá</t>
  </si>
  <si>
    <r>
      <t xml:space="preserve">místní část </t>
    </r>
    <r>
      <rPr>
        <b/>
        <sz val="11"/>
        <color theme="4" tint="-0.499984740745262"/>
        <rFont val="Calibri"/>
        <family val="2"/>
        <charset val="238"/>
        <scheme val="minor"/>
      </rPr>
      <t>Krakořice</t>
    </r>
    <r>
      <rPr>
        <sz val="11"/>
        <color theme="1"/>
        <rFont val="Calibri"/>
        <family val="2"/>
        <charset val="238"/>
        <scheme val="minor"/>
      </rPr>
      <t xml:space="preserve">  </t>
    </r>
  </si>
  <si>
    <r>
      <t xml:space="preserve">místní část </t>
    </r>
    <r>
      <rPr>
        <b/>
        <sz val="11"/>
        <color theme="4" tint="-0.499984740745262"/>
        <rFont val="Calibri"/>
        <family val="2"/>
        <charset val="238"/>
        <scheme val="minor"/>
      </rPr>
      <t>Těšíkov</t>
    </r>
  </si>
  <si>
    <r>
      <t xml:space="preserve">místní část </t>
    </r>
    <r>
      <rPr>
        <b/>
        <sz val="11"/>
        <color theme="4" tint="-0.499984740745262"/>
        <rFont val="Calibri"/>
        <family val="2"/>
        <charset val="238"/>
        <scheme val="minor"/>
      </rPr>
      <t>Chabičov</t>
    </r>
  </si>
  <si>
    <r>
      <t xml:space="preserve">místní část </t>
    </r>
    <r>
      <rPr>
        <b/>
        <sz val="11"/>
        <color theme="4" tint="-0.499984740745262"/>
        <rFont val="Calibri"/>
        <family val="2"/>
        <charset val="238"/>
        <scheme val="minor"/>
      </rPr>
      <t>Dalov</t>
    </r>
  </si>
  <si>
    <t>dekory na veřejné osvětlení</t>
  </si>
  <si>
    <t>pronájem - tradiční český motiv; barva studená nebo teplá bílá; požadujeme grafický návrh dekoru</t>
  </si>
  <si>
    <t xml:space="preserve">výzdoba objektu  kulturního domu a restaurace </t>
  </si>
  <si>
    <t xml:space="preserve">výzdoba objektu kulturního domu </t>
  </si>
  <si>
    <t xml:space="preserve">nazdobení stromu před kulturním domem </t>
  </si>
  <si>
    <t xml:space="preserve">CELKOVÁ NABÍDKOVÁ CENA ZA 4 ROKY </t>
  </si>
  <si>
    <t>Požadujem zajistit opravu do 24 hod. od nahlášení poškození či nefunkčnosti jednotlivých částí vánoční výzdoby města (nesvítící dekor, řetěz, vánoční strom aj.) a to i v případě svátku či víkendu.</t>
  </si>
  <si>
    <t>* maximální výška vánočního stromu je 12 m</t>
  </si>
  <si>
    <t>pronájem - Smuteční jasan, doporučujeme min. 50m LED světelného řetězu; barva studená nebo teplá bílá - sladit s barvou řetězu na kulturním domě</t>
  </si>
  <si>
    <r>
      <t xml:space="preserve">pronájem - LED světelný dekor; barva studená bílá/teplá bílá/mix studená i teplá bíla; velikost dekoru 1m na výšku a </t>
    </r>
    <r>
      <rPr>
        <b/>
        <sz val="11"/>
        <color rgb="FFFF0000"/>
        <rFont val="Calibri"/>
        <family val="2"/>
        <charset val="238"/>
        <scheme val="minor"/>
      </rPr>
      <t>4-5 m</t>
    </r>
    <r>
      <rPr>
        <sz val="11"/>
        <rFont val="Calibri"/>
        <family val="2"/>
        <charset val="238"/>
        <scheme val="minor"/>
      </rPr>
      <t xml:space="preserve"> na délku; požadujeme předložit grafický návrh převěsu</t>
    </r>
  </si>
  <si>
    <t>pronájem - LED světelné dekory; velikost max. průměr 50 cm; počet kusů 3 celkem, barva studená bílá; požadujeme předložit grafický návrh dekoru</t>
  </si>
  <si>
    <t>pronájem - LED světelný řetěz (např. krápníky, padající děšť...) na čelní fasádu objektu a fasádu do ulice Čechova tj. 52 m; barva studená bílá; požadujeme předložit grafický návrh řetězu</t>
  </si>
  <si>
    <t>pronájem - LED světelný dekor; barva studená bílá/teplá bílá/mix studená i teplá bíla; velikost dekoru 1 m na výšku a 4-5 m na délku; požadujeme předložit grafický návrh převěsu</t>
  </si>
  <si>
    <t>pronájem - denní i večerní výzdoba v rozsahu min. 1000 m světelného řetězu teplé i studené bílé barvy a min. 75 ks denní barevné nesvítící dekorace např. PVC koule a min. 20 ks svítící "efektové" dekorace (např. padající děšť, krápníky, hvězdy...) + světelná ozdoba na špici stromu;  požadujeme předložit grafický návrh</t>
  </si>
  <si>
    <t xml:space="preserve">pronájem - LED svět.řetězy v minimální délce 300 m  + světelná ozdoba na špici stromu; barva teplá nebo studená </t>
  </si>
  <si>
    <t>pronájem - LED světelný řetěz kolem okapu kulturního domu a restaurace v délce 30 m (např. padající déšť, krápníky aj.); požadujeme předložení grafického návrhu</t>
  </si>
  <si>
    <t>pronájem - LED světelný řetěz kolem okapu kulturního domu v délce 37 m (např. padající déšť, krápníky aj.); barva teplá nebo studená bílá; požadujeme předložení grafického návrhu</t>
  </si>
  <si>
    <t>pronájem - LED světelný řetěz (např. krápníky, padající děšť...) na čelní fasádu objektu a fasády do ulice Radniční a Horní nám. tj. 65 m; barva studená bílá; požadujeme předložit grafický návrh řetězu</t>
  </si>
  <si>
    <t>pronájem - LED světelný řetěz (např. krápníky, padající děšť...) na čelní fasádu objektu a fasádu do ulice Horní nám. tj. 33 m; barva studená bílá; požadujeme předložit grafický návrh řetězu</t>
  </si>
  <si>
    <t>pronájem - LED světelný řetěz (např. krápníky, padající děšť...) na čelní fasádu objektu ve dvou řadách tj. celkem 45 m; barva studená bílá; požadujeme předložit grafický návrh řetězu</t>
  </si>
  <si>
    <t>montáže a demontáž dekorů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</si>
</sst>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4" tint="-0.49998474074526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4" xfId="0" applyBorder="1"/>
    <xf numFmtId="0" fontId="0" fillId="3" borderId="4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3" fillId="4" borderId="8" xfId="0" applyFont="1" applyFill="1" applyBorder="1"/>
    <xf numFmtId="0" fontId="0" fillId="4" borderId="5" xfId="0" applyFill="1" applyBorder="1"/>
    <xf numFmtId="0" fontId="0" fillId="4" borderId="9" xfId="0" applyFill="1" applyBorder="1"/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3" fillId="4" borderId="12" xfId="0" applyFont="1" applyFill="1" applyBorder="1"/>
    <xf numFmtId="0" fontId="0" fillId="4" borderId="13" xfId="0" applyFill="1" applyBorder="1"/>
    <xf numFmtId="0" fontId="0" fillId="4" borderId="14" xfId="0" applyFill="1" applyBorder="1"/>
    <xf numFmtId="0" fontId="3" fillId="4" borderId="15" xfId="0" applyFont="1" applyFill="1" applyBorder="1"/>
    <xf numFmtId="0" fontId="0" fillId="4" borderId="16" xfId="0" applyFill="1" applyBorder="1"/>
    <xf numFmtId="0" fontId="0" fillId="4" borderId="17" xfId="0" applyFill="1" applyBorder="1"/>
    <xf numFmtId="0" fontId="0" fillId="3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0" fillId="5" borderId="4" xfId="0" applyFill="1" applyBorder="1"/>
    <xf numFmtId="0" fontId="0" fillId="3" borderId="11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2" borderId="2" xfId="0" applyFill="1" applyBorder="1"/>
    <xf numFmtId="0" fontId="0" fillId="2" borderId="3" xfId="0" applyFill="1" applyBorder="1"/>
    <xf numFmtId="0" fontId="1" fillId="2" borderId="19" xfId="0" applyFont="1" applyFill="1" applyBorder="1" applyAlignment="1">
      <alignment wrapText="1"/>
    </xf>
    <xf numFmtId="0" fontId="0" fillId="2" borderId="20" xfId="0" applyFill="1" applyBorder="1"/>
    <xf numFmtId="0" fontId="0" fillId="2" borderId="21" xfId="0" applyFill="1" applyBorder="1"/>
    <xf numFmtId="0" fontId="4" fillId="2" borderId="21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5" fillId="0" borderId="0" xfId="0" applyFont="1"/>
    <xf numFmtId="0" fontId="6" fillId="3" borderId="4" xfId="0" applyFont="1" applyFill="1" applyBorder="1"/>
    <xf numFmtId="0" fontId="6" fillId="0" borderId="4" xfId="0" applyFont="1" applyBorder="1"/>
    <xf numFmtId="0" fontId="6" fillId="3" borderId="11" xfId="0" applyFont="1" applyFill="1" applyBorder="1"/>
    <xf numFmtId="0" fontId="6" fillId="4" borderId="5" xfId="0" applyFont="1" applyFill="1" applyBorder="1"/>
    <xf numFmtId="0" fontId="6" fillId="2" borderId="4" xfId="0" applyFont="1" applyFill="1" applyBorder="1" applyAlignment="1">
      <alignment horizontal="center"/>
    </xf>
    <xf numFmtId="0" fontId="6" fillId="5" borderId="4" xfId="0" applyFont="1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6" borderId="4" xfId="0" applyFill="1" applyBorder="1" applyAlignment="1">
      <alignment wrapText="1"/>
    </xf>
    <xf numFmtId="0" fontId="0" fillId="6" borderId="4" xfId="0" applyFill="1" applyBorder="1"/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6" xfId="0" applyFill="1" applyBorder="1" applyAlignment="1">
      <alignment wrapText="1"/>
    </xf>
    <xf numFmtId="0" fontId="6" fillId="6" borderId="4" xfId="0" applyFont="1" applyFill="1" applyBorder="1"/>
    <xf numFmtId="0" fontId="0" fillId="6" borderId="10" xfId="0" applyFill="1" applyBorder="1" applyAlignment="1">
      <alignment wrapText="1"/>
    </xf>
    <xf numFmtId="0" fontId="0" fillId="6" borderId="11" xfId="0" applyFill="1" applyBorder="1" applyAlignment="1">
      <alignment horizontal="center"/>
    </xf>
    <xf numFmtId="0" fontId="6" fillId="6" borderId="11" xfId="0" applyFont="1" applyFill="1" applyBorder="1"/>
    <xf numFmtId="0" fontId="0" fillId="6" borderId="4" xfId="0" applyFill="1" applyBorder="1" applyAlignment="1">
      <alignment horizontal="center" wrapText="1"/>
    </xf>
    <xf numFmtId="0" fontId="0" fillId="6" borderId="4" xfId="0" applyFill="1" applyBorder="1" applyAlignment="1">
      <alignment horizontal="left" wrapText="1"/>
    </xf>
    <xf numFmtId="0" fontId="0" fillId="3" borderId="4" xfId="0" applyFill="1" applyBorder="1" applyAlignment="1">
      <alignment horizontal="left" wrapText="1"/>
    </xf>
    <xf numFmtId="0" fontId="0" fillId="6" borderId="6" xfId="0" applyFill="1" applyBorder="1"/>
    <xf numFmtId="0" fontId="0" fillId="7" borderId="6" xfId="0" applyFill="1" applyBorder="1"/>
    <xf numFmtId="0" fontId="0" fillId="6" borderId="11" xfId="0" applyFill="1" applyBorder="1"/>
    <xf numFmtId="0" fontId="0" fillId="6" borderId="4" xfId="0" applyFill="1" applyBorder="1" applyAlignment="1">
      <alignment horizontal="center" vertical="center" wrapText="1"/>
    </xf>
    <xf numFmtId="0" fontId="0" fillId="6" borderId="11" xfId="0" applyFill="1" applyBorder="1" applyAlignment="1">
      <alignment wrapText="1"/>
    </xf>
    <xf numFmtId="0" fontId="0" fillId="6" borderId="11" xfId="0" applyFill="1" applyBorder="1" applyAlignment="1">
      <alignment horizontal="center" vertical="center" wrapText="1"/>
    </xf>
    <xf numFmtId="0" fontId="0" fillId="7" borderId="4" xfId="0" applyFill="1" applyBorder="1"/>
    <xf numFmtId="0" fontId="0" fillId="7" borderId="4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5" borderId="4" xfId="0" applyFill="1" applyBorder="1" applyAlignment="1">
      <alignment horizontal="center" wrapText="1"/>
    </xf>
    <xf numFmtId="0" fontId="8" fillId="0" borderId="4" xfId="0" applyFont="1" applyBorder="1" applyAlignment="1">
      <alignment vertical="center" wrapText="1"/>
    </xf>
    <xf numFmtId="0" fontId="8" fillId="5" borderId="4" xfId="0" applyFont="1" applyFill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0" fillId="3" borderId="5" xfId="0" applyFill="1" applyBorder="1" applyAlignment="1">
      <alignment horizontal="left" vertical="center" wrapText="1"/>
    </xf>
    <xf numFmtId="0" fontId="8" fillId="3" borderId="4" xfId="0" applyFont="1" applyFill="1" applyBorder="1" applyAlignment="1">
      <alignment vertical="center" wrapText="1"/>
    </xf>
    <xf numFmtId="0" fontId="7" fillId="0" borderId="0" xfId="0" applyFont="1"/>
    <xf numFmtId="0" fontId="8" fillId="0" borderId="6" xfId="0" applyFont="1" applyBorder="1" applyAlignment="1">
      <alignment vertical="center"/>
    </xf>
    <xf numFmtId="0" fontId="6" fillId="3" borderId="4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0" fillId="3" borderId="11" xfId="0" applyFill="1" applyBorder="1" applyAlignment="1">
      <alignment horizontal="left" wrapText="1"/>
    </xf>
    <xf numFmtId="0" fontId="8" fillId="3" borderId="10" xfId="0" applyFont="1" applyFill="1" applyBorder="1" applyAlignment="1">
      <alignment vertical="center" wrapText="1"/>
    </xf>
    <xf numFmtId="0" fontId="7" fillId="0" borderId="0" xfId="0" applyFont="1" applyAlignment="1">
      <alignment horizontal="left"/>
    </xf>
    <xf numFmtId="0" fontId="8" fillId="5" borderId="6" xfId="0" applyFont="1" applyFill="1" applyBorder="1" applyAlignment="1">
      <alignment vertical="center"/>
    </xf>
    <xf numFmtId="0" fontId="8" fillId="3" borderId="6" xfId="0" applyFont="1" applyFill="1" applyBorder="1" applyAlignment="1">
      <alignment vertical="center"/>
    </xf>
    <xf numFmtId="0" fontId="0" fillId="3" borderId="4" xfId="0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top" wrapText="1"/>
    </xf>
    <xf numFmtId="0" fontId="0" fillId="3" borderId="4" xfId="0" applyFill="1" applyBorder="1" applyAlignment="1">
      <alignment horizontal="center" wrapText="1"/>
    </xf>
    <xf numFmtId="0" fontId="0" fillId="6" borderId="23" xfId="0" applyFill="1" applyBorder="1" applyAlignment="1">
      <alignment horizontal="center"/>
    </xf>
    <xf numFmtId="0" fontId="6" fillId="0" borderId="4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0" fillId="5" borderId="0" xfId="0" applyFill="1" applyAlignment="1">
      <alignment horizontal="left"/>
    </xf>
    <xf numFmtId="0" fontId="0" fillId="0" borderId="0" xfId="0" applyAlignment="1">
      <alignment horizontal="left"/>
    </xf>
  </cellXfs>
  <cellStyles count="1">
    <cellStyle name="Normální" xfId="0" builtinId="0"/>
  </cellStyles>
  <dxfs count="101">
    <dxf>
      <border outline="0">
        <top style="medium">
          <color indexed="64"/>
        </top>
        <bottom style="thin">
          <color indexed="64"/>
        </bottom>
      </border>
    </dxf>
    <dxf>
      <border outline="0"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top style="medium">
          <color indexed="64"/>
        </top>
        <bottom style="thin">
          <color indexed="64"/>
        </bottom>
      </border>
    </dxf>
    <dxf>
      <border outline="0"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top style="medium">
          <color indexed="64"/>
        </top>
        <bottom style="thin">
          <color indexed="64"/>
        </bottom>
      </border>
    </dxf>
    <dxf>
      <border outline="0"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>
        <left/>
        <right/>
        <top/>
        <bottom/>
        <vertical/>
        <horizontal/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3:G5" totalsRowShown="0" headerRowDxfId="100" headerRowBorderDxfId="99">
  <autoFilter ref="A3:G5" xr:uid="{00000000-0009-0000-0100-000001000000}"/>
  <tableColumns count="7">
    <tableColumn id="1" xr3:uid="{00000000-0010-0000-0000-000001000000}" name="ulice Bezručova"/>
    <tableColumn id="2" xr3:uid="{00000000-0010-0000-0000-000002000000}" name="Sloupec1"/>
    <tableColumn id="3" xr3:uid="{00000000-0010-0000-0000-000003000000}" name="Sloupec2"/>
    <tableColumn id="4" xr3:uid="{00000000-0010-0000-0000-000004000000}" name="Sloupec3"/>
    <tableColumn id="5" xr3:uid="{00000000-0010-0000-0000-000005000000}" name="Sloupec4"/>
    <tableColumn id="6" xr3:uid="{00000000-0010-0000-0000-000006000000}" name="Sloupec5"/>
    <tableColumn id="7" xr3:uid="{00000000-0010-0000-0000-000007000000}" name="Sloupec6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ulka10" displayName="Tabulka10" ref="A56:G71" totalsRowShown="0" headerRowDxfId="19" headerRowBorderDxfId="18" tableBorderDxfId="17" totalsRowBorderDxfId="16">
  <autoFilter ref="A56:G71" xr:uid="{00000000-0009-0000-0100-00000A000000}"/>
  <tableColumns count="7">
    <tableColumn id="1" xr3:uid="{00000000-0010-0000-0900-000001000000}" name="Místní části" dataDxfId="15"/>
    <tableColumn id="2" xr3:uid="{00000000-0010-0000-0900-000002000000}" name="Sloupec1" dataDxfId="14"/>
    <tableColumn id="3" xr3:uid="{00000000-0010-0000-0900-000003000000}" name="Sloupec2" dataDxfId="13"/>
    <tableColumn id="4" xr3:uid="{00000000-0010-0000-0900-000004000000}" name="Sloupec3" dataDxfId="12"/>
    <tableColumn id="5" xr3:uid="{00000000-0010-0000-0900-000005000000}" name="Sloupec4" dataDxfId="11"/>
    <tableColumn id="6" xr3:uid="{00000000-0010-0000-0900-000006000000}" name="Sloupec5" dataDxfId="10"/>
    <tableColumn id="7" xr3:uid="{00000000-0010-0000-0900-000007000000}" name="Sloupec6" dataDxfId="9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ulka11" displayName="Tabulka11" ref="A73:G76" totalsRowShown="0" headerRowDxfId="8" headerRowBorderDxfId="7" tableBorderDxfId="6">
  <autoFilter ref="A73:G76" xr:uid="{00000000-0009-0000-0100-00000B000000}"/>
  <tableColumns count="7">
    <tableColumn id="1" xr3:uid="{00000000-0010-0000-0A00-000001000000}" name="budova radnice "/>
    <tableColumn id="2" xr3:uid="{00000000-0010-0000-0A00-000002000000}" name="Sloupec1"/>
    <tableColumn id="3" xr3:uid="{00000000-0010-0000-0A00-000003000000}" name="Sloupec2"/>
    <tableColumn id="4" xr3:uid="{00000000-0010-0000-0A00-000004000000}" name="Sloupec3"/>
    <tableColumn id="5" xr3:uid="{00000000-0010-0000-0A00-000005000000}" name="Sloupec4"/>
    <tableColumn id="6" xr3:uid="{00000000-0010-0000-0A00-000006000000}" name="Sloupec5"/>
    <tableColumn id="7" xr3:uid="{00000000-0010-0000-0A00-000007000000}" name="Sloupec6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6144F24-6F5B-4540-8732-7B6DB636C7EF}" name="Tabulka1114" displayName="Tabulka1114" ref="A78:G81" totalsRowShown="0" headerRowDxfId="5" headerRowBorderDxfId="4" tableBorderDxfId="3">
  <autoFilter ref="A78:G81" xr:uid="{E6144F24-6F5B-4540-8732-7B6DB636C7EF}"/>
  <tableColumns count="7">
    <tableColumn id="1" xr3:uid="{88FFA366-1B15-4E9F-8C5F-3F57A70130E6}" name="budova stavebního úřadu"/>
    <tableColumn id="2" xr3:uid="{6DE577E8-DDCF-4AFB-9EBC-85CFF7EDA746}" name="Sloupec1"/>
    <tableColumn id="3" xr3:uid="{FF8313CD-29D6-4618-8CDF-4DCA9AD3D0EA}" name="Sloupec2"/>
    <tableColumn id="4" xr3:uid="{DADF93A7-C3A1-4ED6-AAD9-A8C13972B1BF}" name="Sloupec3"/>
    <tableColumn id="5" xr3:uid="{72B677AC-077B-4BFF-A995-8C4E9778AA42}" name="Sloupec4"/>
    <tableColumn id="6" xr3:uid="{8E4504C4-4EB5-453F-995E-C63B79698EE4}" name="Sloupec5"/>
    <tableColumn id="7" xr3:uid="{D0EDFF12-626E-471B-B4A1-91057FB41E2A}" name="Sloupec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C45922F-FF39-4E4E-A70D-AAD4B16FCAC1}" name="Tabulka111415" displayName="Tabulka111415" ref="A83:G86" totalsRowShown="0" headerRowDxfId="2" headerRowBorderDxfId="1" tableBorderDxfId="0">
  <autoFilter ref="A83:G86" xr:uid="{0C45922F-FF39-4E4E-A70D-AAD4B16FCAC1}"/>
  <tableColumns count="7">
    <tableColumn id="1" xr3:uid="{B71E139C-2380-47FD-85BB-38B02B0073B1}" name="budova Kulturního domu, Masarykova ul."/>
    <tableColumn id="2" xr3:uid="{8E125B5D-A973-4178-8582-0924EA3FF9F9}" name="Sloupec1"/>
    <tableColumn id="3" xr3:uid="{BCB0A4FD-5530-4C48-8AD4-29BE7AC895CE}" name="Sloupec2"/>
    <tableColumn id="4" xr3:uid="{457BEFF7-F60B-44DE-9B52-DA47B0537982}" name="Sloupec3"/>
    <tableColumn id="5" xr3:uid="{CFD9DA46-1FC0-4423-AE97-A1245680F102}" name="Sloupec4"/>
    <tableColumn id="6" xr3:uid="{956CD1E6-7C38-4CBC-B886-43A8A41144B3}" name="Sloupec5"/>
    <tableColumn id="7" xr3:uid="{9A31CC50-6D42-4B76-A958-62B130617D6F}" name="Sloupec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ulka2" displayName="Tabulka2" ref="A8:G15" totalsRowShown="0" headerRowDxfId="98" headerRowBorderDxfId="97">
  <autoFilter ref="A8:G15" xr:uid="{00000000-0009-0000-0100-000002000000}"/>
  <tableColumns count="7">
    <tableColumn id="1" xr3:uid="{00000000-0010-0000-0100-000001000000}" name="ulice ČSA"/>
    <tableColumn id="2" xr3:uid="{00000000-0010-0000-0100-000002000000}" name="Sloupec1"/>
    <tableColumn id="3" xr3:uid="{00000000-0010-0000-0100-000003000000}" name="Sloupec2"/>
    <tableColumn id="4" xr3:uid="{00000000-0010-0000-0100-000004000000}" name="Sloupec3"/>
    <tableColumn id="5" xr3:uid="{00000000-0010-0000-0100-000005000000}" name="Sloupec4"/>
    <tableColumn id="6" xr3:uid="{00000000-0010-0000-0100-000006000000}" name="Sloupec5"/>
    <tableColumn id="7" xr3:uid="{00000000-0010-0000-0100-000007000000}" name="Sloupec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ulka3" displayName="Tabulka3" ref="A17:G20" totalsRowShown="0" headerRowDxfId="96" headerRowBorderDxfId="95" tableBorderDxfId="94" totalsRowBorderDxfId="93">
  <autoFilter ref="A17:G20" xr:uid="{00000000-0009-0000-0100-000003000000}"/>
  <tableColumns count="7">
    <tableColumn id="1" xr3:uid="{00000000-0010-0000-0200-000001000000}" name="ulice Olomoucká" dataDxfId="92"/>
    <tableColumn id="2" xr3:uid="{00000000-0010-0000-0200-000002000000}" name="Sloupec1" dataDxfId="91"/>
    <tableColumn id="3" xr3:uid="{00000000-0010-0000-0200-000003000000}" name="Sloupec2" dataDxfId="90"/>
    <tableColumn id="4" xr3:uid="{00000000-0010-0000-0200-000004000000}" name="Sloupec3" dataDxfId="89"/>
    <tableColumn id="5" xr3:uid="{00000000-0010-0000-0200-000005000000}" name="Sloupec4" dataDxfId="88"/>
    <tableColumn id="6" xr3:uid="{00000000-0010-0000-0200-000006000000}" name="Sloupec5" dataDxfId="87"/>
    <tableColumn id="7" xr3:uid="{00000000-0010-0000-0200-000007000000}" name="Sloupec6" dataDxfId="8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ulka4" displayName="Tabulka4" ref="A22:G24" totalsRowShown="0" headerRowDxfId="85" headerRowBorderDxfId="84" tableBorderDxfId="83" totalsRowBorderDxfId="82">
  <autoFilter ref="A22:G24" xr:uid="{00000000-0009-0000-0100-000004000000}"/>
  <tableColumns count="7">
    <tableColumn id="1" xr3:uid="{00000000-0010-0000-0300-000001000000}" name="ulice Partyzánská" dataDxfId="81"/>
    <tableColumn id="2" xr3:uid="{00000000-0010-0000-0300-000002000000}" name="Sloupec1" dataDxfId="80"/>
    <tableColumn id="3" xr3:uid="{00000000-0010-0000-0300-000003000000}" name="Sloupec2" dataDxfId="79"/>
    <tableColumn id="4" xr3:uid="{00000000-0010-0000-0300-000004000000}" name="Sloupec3" dataDxfId="78"/>
    <tableColumn id="5" xr3:uid="{00000000-0010-0000-0300-000005000000}" name="Sloupec4" dataDxfId="77"/>
    <tableColumn id="6" xr3:uid="{00000000-0010-0000-0300-000006000000}" name="Sloupec5" dataDxfId="76"/>
    <tableColumn id="7" xr3:uid="{00000000-0010-0000-0300-000007000000}" name="Sloupec6" dataDxfId="7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ulka5" displayName="Tabulka5" ref="A26:G29" totalsRowShown="0" headerRowDxfId="74" headerRowBorderDxfId="73" tableBorderDxfId="72" totalsRowBorderDxfId="71">
  <autoFilter ref="A26:G29" xr:uid="{00000000-0009-0000-0100-000005000000}"/>
  <tableColumns count="7">
    <tableColumn id="1" xr3:uid="{00000000-0010-0000-0400-000001000000}" name="ulice Čechova" dataDxfId="70"/>
    <tableColumn id="2" xr3:uid="{00000000-0010-0000-0400-000002000000}" name="Sloupec1" dataDxfId="69"/>
    <tableColumn id="3" xr3:uid="{00000000-0010-0000-0400-000003000000}" name="Sloupec2" dataDxfId="68"/>
    <tableColumn id="4" xr3:uid="{00000000-0010-0000-0400-000004000000}" name="Sloupec3" dataDxfId="67"/>
    <tableColumn id="5" xr3:uid="{00000000-0010-0000-0400-000005000000}" name="Sloupec4" dataDxfId="66"/>
    <tableColumn id="6" xr3:uid="{00000000-0010-0000-0400-000006000000}" name="Sloupec5" dataDxfId="65"/>
    <tableColumn id="7" xr3:uid="{00000000-0010-0000-0400-000007000000}" name="Sloupec6" dataDxfId="6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ulka6" displayName="Tabulka6" ref="A31:G38" totalsRowShown="0" headerRowDxfId="63" headerRowBorderDxfId="62" tableBorderDxfId="61" totalsRowBorderDxfId="60">
  <autoFilter ref="A31:G38" xr:uid="{00000000-0009-0000-0100-000006000000}"/>
  <tableColumns count="7">
    <tableColumn id="1" xr3:uid="{00000000-0010-0000-0500-000001000000}" name="Hlavní náměstí" dataDxfId="59"/>
    <tableColumn id="2" xr3:uid="{00000000-0010-0000-0500-000002000000}" name="Sloupec1" dataDxfId="58"/>
    <tableColumn id="3" xr3:uid="{00000000-0010-0000-0500-000003000000}" name="Sloupec2" dataDxfId="57"/>
    <tableColumn id="4" xr3:uid="{00000000-0010-0000-0500-000004000000}" name="Sloupec3" dataDxfId="56"/>
    <tableColumn id="5" xr3:uid="{00000000-0010-0000-0500-000005000000}" name="Sloupec4" dataDxfId="55"/>
    <tableColumn id="6" xr3:uid="{00000000-0010-0000-0500-000006000000}" name="Sloupec5" dataDxfId="54"/>
    <tableColumn id="7" xr3:uid="{00000000-0010-0000-0500-000007000000}" name="Sloupec6" dataDxfId="5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ulka7" displayName="Tabulka7" ref="A40:G44" totalsRowShown="0" headerRowDxfId="52" headerRowBorderDxfId="51" tableBorderDxfId="50" totalsRowBorderDxfId="49">
  <autoFilter ref="A40:G44" xr:uid="{00000000-0009-0000-0100-000007000000}"/>
  <tableColumns count="7">
    <tableColumn id="1" xr3:uid="{00000000-0010-0000-0600-000001000000}" name="ulice Radniční" dataDxfId="48"/>
    <tableColumn id="2" xr3:uid="{00000000-0010-0000-0600-000002000000}" name="Sloupec1" dataDxfId="47"/>
    <tableColumn id="3" xr3:uid="{00000000-0010-0000-0600-000003000000}" name="Sloupec2" dataDxfId="46"/>
    <tableColumn id="4" xr3:uid="{00000000-0010-0000-0600-000004000000}" name="Sloupec3" dataDxfId="45"/>
    <tableColumn id="5" xr3:uid="{00000000-0010-0000-0600-000005000000}" name="Sloupec4" dataDxfId="44"/>
    <tableColumn id="6" xr3:uid="{00000000-0010-0000-0600-000006000000}" name="Sloupec5" dataDxfId="43"/>
    <tableColumn id="7" xr3:uid="{00000000-0010-0000-0600-000007000000}" name="Sloupec6" dataDxfId="4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ulka8" displayName="Tabulka8" ref="A46:G48" totalsRowShown="0" headerRowDxfId="41" headerRowBorderDxfId="40" tableBorderDxfId="39" totalsRowBorderDxfId="38">
  <autoFilter ref="A46:G48" xr:uid="{00000000-0009-0000-0100-000008000000}"/>
  <tableColumns count="7">
    <tableColumn id="1" xr3:uid="{00000000-0010-0000-0700-000001000000}" name="ulice U Horní brány" dataDxfId="37"/>
    <tableColumn id="2" xr3:uid="{00000000-0010-0000-0700-000002000000}" name="Sloupec1" dataDxfId="36"/>
    <tableColumn id="3" xr3:uid="{00000000-0010-0000-0700-000003000000}" name="Sloupec2" dataDxfId="35"/>
    <tableColumn id="4" xr3:uid="{00000000-0010-0000-0700-000004000000}" name="Sloupec3" dataDxfId="34"/>
    <tableColumn id="5" xr3:uid="{00000000-0010-0000-0700-000005000000}" name="Sloupec4" dataDxfId="33"/>
    <tableColumn id="6" xr3:uid="{00000000-0010-0000-0700-000006000000}" name="Sloupec5" dataDxfId="32"/>
    <tableColumn id="7" xr3:uid="{00000000-0010-0000-0700-000007000000}" name="Sloupec6" dataDxfId="31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ulka9" displayName="Tabulka9" ref="A50:G52" totalsRowShown="0" headerRowDxfId="30" headerRowBorderDxfId="29" tableBorderDxfId="28" totalsRowBorderDxfId="27">
  <autoFilter ref="A50:G52" xr:uid="{00000000-0009-0000-0100-000009000000}"/>
  <tableColumns count="7">
    <tableColumn id="1" xr3:uid="{00000000-0010-0000-0800-000001000000}" name="Horní náměstí" dataDxfId="26"/>
    <tableColumn id="2" xr3:uid="{00000000-0010-0000-0800-000002000000}" name="Sloupec1" dataDxfId="25"/>
    <tableColumn id="3" xr3:uid="{00000000-0010-0000-0800-000003000000}" name="Sloupec2" dataDxfId="24"/>
    <tableColumn id="4" xr3:uid="{00000000-0010-0000-0800-000004000000}" name="Sloupec3" dataDxfId="23"/>
    <tableColumn id="5" xr3:uid="{00000000-0010-0000-0800-000005000000}" name="Sloupec4" dataDxfId="22"/>
    <tableColumn id="6" xr3:uid="{00000000-0010-0000-0800-000006000000}" name="Sloupec5" dataDxfId="21"/>
    <tableColumn id="7" xr3:uid="{00000000-0010-0000-0800-000007000000}" name="Sloupec6" dataDxfId="2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8"/>
  <sheetViews>
    <sheetView tabSelected="1" topLeftCell="A25" zoomScaleNormal="100" workbookViewId="0">
      <selection activeCell="G29" sqref="G29"/>
    </sheetView>
  </sheetViews>
  <sheetFormatPr defaultRowHeight="15" x14ac:dyDescent="0.25"/>
  <cols>
    <col min="1" max="1" width="37.42578125" customWidth="1"/>
    <col min="2" max="2" width="36.85546875" customWidth="1"/>
    <col min="3" max="3" width="13.85546875" customWidth="1"/>
    <col min="4" max="4" width="9.7109375" customWidth="1"/>
    <col min="5" max="5" width="12.7109375" customWidth="1"/>
    <col min="6" max="6" width="12.42578125" customWidth="1"/>
    <col min="7" max="7" width="13.140625" customWidth="1"/>
  </cols>
  <sheetData>
    <row r="1" spans="1:7" ht="18.75" x14ac:dyDescent="0.3">
      <c r="A1" s="98" t="s">
        <v>16</v>
      </c>
      <c r="B1" s="98"/>
      <c r="C1" s="98"/>
      <c r="D1" s="98"/>
      <c r="E1" s="98"/>
      <c r="F1" s="98"/>
      <c r="G1" s="98"/>
    </row>
    <row r="2" spans="1:7" ht="15.75" thickBot="1" x14ac:dyDescent="0.3">
      <c r="A2" t="s">
        <v>7</v>
      </c>
    </row>
    <row r="3" spans="1:7" ht="15.75" thickBot="1" x14ac:dyDescent="0.3">
      <c r="A3" s="3" t="s">
        <v>0</v>
      </c>
      <c r="B3" s="4" t="s">
        <v>10</v>
      </c>
      <c r="C3" s="4" t="s">
        <v>11</v>
      </c>
      <c r="D3" s="4" t="s">
        <v>12</v>
      </c>
      <c r="E3" s="4" t="s">
        <v>13</v>
      </c>
      <c r="F3" s="4" t="s">
        <v>14</v>
      </c>
      <c r="G3" s="5" t="s">
        <v>15</v>
      </c>
    </row>
    <row r="4" spans="1:7" x14ac:dyDescent="0.25">
      <c r="A4" s="27" t="s">
        <v>29</v>
      </c>
      <c r="B4" s="9" t="s">
        <v>53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</row>
    <row r="5" spans="1:7" ht="30" x14ac:dyDescent="0.25">
      <c r="A5" s="78" t="s">
        <v>8</v>
      </c>
      <c r="B5" s="76" t="s">
        <v>45</v>
      </c>
      <c r="C5" s="30"/>
      <c r="D5" s="28">
        <v>5</v>
      </c>
      <c r="E5" s="33">
        <f>Tabulka1[[#This Row],[Sloupec2]]*Tabulka1[[#This Row],[Sloupec3]]</f>
        <v>0</v>
      </c>
      <c r="F5" s="33">
        <f>Tabulka1[[#This Row],[Sloupec6]]-Tabulka1[[#This Row],[Sloupec4]]</f>
        <v>0</v>
      </c>
      <c r="G5" s="33">
        <f>Tabulka1[[#This Row],[Sloupec4]]*1.21</f>
        <v>0</v>
      </c>
    </row>
    <row r="6" spans="1:7" x14ac:dyDescent="0.25">
      <c r="A6" s="25"/>
      <c r="E6" s="26"/>
      <c r="F6" s="26"/>
      <c r="G6" s="26"/>
    </row>
    <row r="7" spans="1:7" ht="21" customHeight="1" thickBot="1" x14ac:dyDescent="0.3"/>
    <row r="8" spans="1:7" ht="15.75" thickBot="1" x14ac:dyDescent="0.3">
      <c r="A8" s="3" t="s">
        <v>17</v>
      </c>
      <c r="B8" s="4" t="s">
        <v>10</v>
      </c>
      <c r="C8" s="4" t="s">
        <v>11</v>
      </c>
      <c r="D8" s="4" t="s">
        <v>12</v>
      </c>
      <c r="E8" s="4" t="s">
        <v>13</v>
      </c>
      <c r="F8" s="4" t="s">
        <v>14</v>
      </c>
      <c r="G8" s="5" t="s">
        <v>15</v>
      </c>
    </row>
    <row r="9" spans="1:7" x14ac:dyDescent="0.25">
      <c r="A9" s="9" t="s">
        <v>1</v>
      </c>
      <c r="B9" s="9" t="s">
        <v>53</v>
      </c>
      <c r="C9" s="9" t="s">
        <v>2</v>
      </c>
      <c r="D9" s="9" t="s">
        <v>3</v>
      </c>
      <c r="E9" s="9" t="s">
        <v>4</v>
      </c>
      <c r="F9" s="9" t="s">
        <v>5</v>
      </c>
      <c r="G9" s="9" t="s">
        <v>6</v>
      </c>
    </row>
    <row r="10" spans="1:7" ht="75" x14ac:dyDescent="0.25">
      <c r="A10" s="77" t="s">
        <v>47</v>
      </c>
      <c r="B10" s="80" t="s">
        <v>52</v>
      </c>
      <c r="C10" s="23"/>
      <c r="D10" s="1">
        <v>15</v>
      </c>
      <c r="E10" s="21">
        <f>Tabulka2[[#This Row],[Sloupec2]]*Tabulka2[[#This Row],[Sloupec3]]</f>
        <v>0</v>
      </c>
      <c r="F10" s="23">
        <f>Tabulka2[[#This Row],[Sloupec6]]-Tabulka2[[#This Row],[Sloupec4]]</f>
        <v>0</v>
      </c>
      <c r="G10" s="21">
        <f>Tabulka2[[#This Row],[Sloupec4]]*1.21</f>
        <v>0</v>
      </c>
    </row>
    <row r="11" spans="1:7" ht="28.5" customHeight="1" x14ac:dyDescent="0.25">
      <c r="A11" s="54" t="s">
        <v>9</v>
      </c>
      <c r="B11" s="55"/>
      <c r="C11" s="56"/>
      <c r="D11" s="55">
        <v>15</v>
      </c>
      <c r="E11" s="57">
        <f>Tabulka2[[#This Row],[Sloupec2]]*Tabulka2[[#This Row],[Sloupec3]]</f>
        <v>0</v>
      </c>
      <c r="F11" s="56">
        <f>Tabulka2[[#This Row],[Sloupec6]]-Tabulka2[[#This Row],[Sloupec4]]</f>
        <v>0</v>
      </c>
      <c r="G11" s="57">
        <f>Tabulka2[[#This Row],[Sloupec4]]*1.21</f>
        <v>0</v>
      </c>
    </row>
    <row r="12" spans="1:7" ht="90" x14ac:dyDescent="0.25">
      <c r="A12" s="79" t="s">
        <v>40</v>
      </c>
      <c r="B12" s="93" t="s">
        <v>76</v>
      </c>
      <c r="C12" s="23"/>
      <c r="D12" s="1">
        <v>1</v>
      </c>
      <c r="E12" s="21">
        <f>Tabulka2[[#This Row],[Sloupec2]]*Tabulka2[[#This Row],[Sloupec3]]</f>
        <v>0</v>
      </c>
      <c r="F12" s="22">
        <f>Tabulka2[[#This Row],[Sloupec6]]-Tabulka2[[#This Row],[Sloupec4]]</f>
        <v>0</v>
      </c>
      <c r="G12" s="21">
        <f>Tabulka2[[#This Row],[Sloupec4]]*1.21</f>
        <v>0</v>
      </c>
    </row>
    <row r="13" spans="1:7" ht="30" x14ac:dyDescent="0.25">
      <c r="A13" s="54" t="s">
        <v>18</v>
      </c>
      <c r="B13" s="55"/>
      <c r="C13" s="56"/>
      <c r="D13" s="55">
        <v>1</v>
      </c>
      <c r="E13" s="57">
        <f>Tabulka2[[#This Row],[Sloupec2]]*Tabulka2[[#This Row],[Sloupec3]]</f>
        <v>0</v>
      </c>
      <c r="F13" s="56">
        <f>Tabulka2[[#This Row],[Sloupec6]]-Tabulka2[[#This Row],[Sloupec4]]</f>
        <v>0</v>
      </c>
      <c r="G13" s="57">
        <f>Tabulka2[[#This Row],[Sloupec4]]*1.21</f>
        <v>0</v>
      </c>
    </row>
    <row r="14" spans="1:7" ht="75" x14ac:dyDescent="0.25">
      <c r="A14" s="81" t="s">
        <v>32</v>
      </c>
      <c r="B14" s="84" t="s">
        <v>77</v>
      </c>
      <c r="C14" s="22"/>
      <c r="D14" s="2">
        <v>1</v>
      </c>
      <c r="E14" s="21">
        <f>Tabulka2[[#This Row],[Sloupec2]]*Tabulka2[[#This Row],[Sloupec3]]</f>
        <v>0</v>
      </c>
      <c r="F14" s="22">
        <f>Tabulka2[[#This Row],[Sloupec6]]-Tabulka2[[#This Row],[Sloupec4]]</f>
        <v>0</v>
      </c>
      <c r="G14" s="21">
        <f>Tabulka2[[#This Row],[Sloupec4]]*1.21</f>
        <v>0</v>
      </c>
    </row>
    <row r="15" spans="1:7" x14ac:dyDescent="0.25">
      <c r="A15" s="54" t="s">
        <v>28</v>
      </c>
      <c r="B15" s="55"/>
      <c r="C15" s="56"/>
      <c r="D15" s="55">
        <v>1</v>
      </c>
      <c r="E15" s="57">
        <f>Tabulka2[[#This Row],[Sloupec2]]*Tabulka2[[#This Row],[Sloupec3]]</f>
        <v>0</v>
      </c>
      <c r="F15" s="56">
        <f>Tabulka2[[#This Row],[Sloupec6]]-Tabulka2[[#This Row],[Sloupec4]]</f>
        <v>0</v>
      </c>
      <c r="G15" s="57">
        <f>Tabulka2[[#This Row],[Sloupec4]]*1.21</f>
        <v>0</v>
      </c>
    </row>
    <row r="16" spans="1:7" ht="36.75" customHeight="1" thickBot="1" x14ac:dyDescent="0.3"/>
    <row r="17" spans="1:7" ht="15.75" thickBot="1" x14ac:dyDescent="0.3">
      <c r="A17" s="15" t="s">
        <v>20</v>
      </c>
      <c r="B17" s="16" t="s">
        <v>10</v>
      </c>
      <c r="C17" s="16" t="s">
        <v>11</v>
      </c>
      <c r="D17" s="16" t="s">
        <v>12</v>
      </c>
      <c r="E17" s="16" t="s">
        <v>13</v>
      </c>
      <c r="F17" s="16" t="s">
        <v>14</v>
      </c>
      <c r="G17" s="17" t="s">
        <v>15</v>
      </c>
    </row>
    <row r="18" spans="1:7" x14ac:dyDescent="0.25">
      <c r="A18" s="13" t="s">
        <v>1</v>
      </c>
      <c r="B18" s="9" t="s">
        <v>53</v>
      </c>
      <c r="C18" s="9" t="s">
        <v>2</v>
      </c>
      <c r="D18" s="9" t="s">
        <v>3</v>
      </c>
      <c r="E18" s="9" t="s">
        <v>4</v>
      </c>
      <c r="F18" s="9" t="s">
        <v>5</v>
      </c>
      <c r="G18" s="14" t="s">
        <v>6</v>
      </c>
    </row>
    <row r="19" spans="1:7" ht="75" x14ac:dyDescent="0.25">
      <c r="A19" s="81" t="s">
        <v>32</v>
      </c>
      <c r="B19" s="84" t="s">
        <v>74</v>
      </c>
      <c r="C19" s="22"/>
      <c r="D19" s="2">
        <v>1</v>
      </c>
      <c r="E19" s="21">
        <f>Tabulka3[[#This Row],[Sloupec2]]*Tabulka3[[#This Row],[Sloupec3]]</f>
        <v>0</v>
      </c>
      <c r="F19" s="22">
        <f>Tabulka3[[#This Row],[Sloupec6]]-Tabulka3[[#This Row],[Sloupec4]]</f>
        <v>0</v>
      </c>
      <c r="G19" s="32">
        <f>Tabulka3[[#This Row],[Sloupec4]]*1.21</f>
        <v>0</v>
      </c>
    </row>
    <row r="20" spans="1:7" x14ac:dyDescent="0.25">
      <c r="A20" s="54" t="s">
        <v>28</v>
      </c>
      <c r="B20" s="55"/>
      <c r="C20" s="56"/>
      <c r="D20" s="55">
        <v>1</v>
      </c>
      <c r="E20" s="57">
        <f>Tabulka3[[#This Row],[Sloupec2]]*Tabulka3[[#This Row],[Sloupec3]]</f>
        <v>0</v>
      </c>
      <c r="F20" s="56">
        <f>Tabulka3[[#This Row],[Sloupec6]]-Tabulka3[[#This Row],[Sloupec4]]</f>
        <v>0</v>
      </c>
      <c r="G20" s="58">
        <f>Tabulka3[[#This Row],[Sloupec4]]*1.21</f>
        <v>0</v>
      </c>
    </row>
    <row r="21" spans="1:7" ht="38.25" customHeight="1" thickBot="1" x14ac:dyDescent="0.3"/>
    <row r="22" spans="1:7" ht="15.75" thickBot="1" x14ac:dyDescent="0.3">
      <c r="A22" s="15" t="s">
        <v>21</v>
      </c>
      <c r="B22" s="16" t="s">
        <v>10</v>
      </c>
      <c r="C22" s="16" t="s">
        <v>11</v>
      </c>
      <c r="D22" s="16" t="s">
        <v>12</v>
      </c>
      <c r="E22" s="16" t="s">
        <v>13</v>
      </c>
      <c r="F22" s="16" t="s">
        <v>14</v>
      </c>
      <c r="G22" s="17" t="s">
        <v>15</v>
      </c>
    </row>
    <row r="23" spans="1:7" x14ac:dyDescent="0.25">
      <c r="A23" s="13" t="s">
        <v>1</v>
      </c>
      <c r="B23" s="9" t="s">
        <v>53</v>
      </c>
      <c r="C23" s="9" t="s">
        <v>2</v>
      </c>
      <c r="D23" s="9" t="s">
        <v>3</v>
      </c>
      <c r="E23" s="9" t="s">
        <v>4</v>
      </c>
      <c r="F23" s="9" t="s">
        <v>5</v>
      </c>
      <c r="G23" s="14" t="s">
        <v>6</v>
      </c>
    </row>
    <row r="24" spans="1:7" ht="30" x14ac:dyDescent="0.25">
      <c r="A24" s="89" t="s">
        <v>19</v>
      </c>
      <c r="B24" s="76" t="s">
        <v>45</v>
      </c>
      <c r="C24" s="30"/>
      <c r="D24" s="28">
        <v>3</v>
      </c>
      <c r="E24" s="30">
        <f>Tabulka4[[#This Row],[Sloupec2]]*Tabulka4[[#This Row],[Sloupec3]]</f>
        <v>0</v>
      </c>
      <c r="F24" s="30">
        <f>Tabulka4[[#This Row],[Sloupec6]]-Tabulka4[[#This Row],[Sloupec4]]</f>
        <v>0</v>
      </c>
      <c r="G24" s="31">
        <f>Tabulka4[[#This Row],[Sloupec4]]*1.21</f>
        <v>0</v>
      </c>
    </row>
    <row r="25" spans="1:7" ht="35.25" customHeight="1" thickBot="1" x14ac:dyDescent="0.3"/>
    <row r="26" spans="1:7" ht="15.75" thickBot="1" x14ac:dyDescent="0.3">
      <c r="A26" s="15" t="s">
        <v>22</v>
      </c>
      <c r="B26" s="16" t="s">
        <v>10</v>
      </c>
      <c r="C26" s="16" t="s">
        <v>11</v>
      </c>
      <c r="D26" s="16" t="s">
        <v>12</v>
      </c>
      <c r="E26" s="16" t="s">
        <v>13</v>
      </c>
      <c r="F26" s="16" t="s">
        <v>14</v>
      </c>
      <c r="G26" s="17" t="s">
        <v>15</v>
      </c>
    </row>
    <row r="27" spans="1:7" x14ac:dyDescent="0.25">
      <c r="A27" s="13" t="s">
        <v>1</v>
      </c>
      <c r="B27" s="9" t="s">
        <v>53</v>
      </c>
      <c r="C27" s="9" t="s">
        <v>2</v>
      </c>
      <c r="D27" s="9" t="s">
        <v>3</v>
      </c>
      <c r="E27" s="9" t="s">
        <v>4</v>
      </c>
      <c r="F27" s="9" t="s">
        <v>5</v>
      </c>
      <c r="G27" s="14" t="s">
        <v>6</v>
      </c>
    </row>
    <row r="28" spans="1:7" ht="64.5" customHeight="1" x14ac:dyDescent="0.25">
      <c r="A28" s="90" t="s">
        <v>19</v>
      </c>
      <c r="B28" s="95" t="s">
        <v>75</v>
      </c>
      <c r="C28" s="22"/>
      <c r="D28" s="2">
        <v>3</v>
      </c>
      <c r="E28" s="22">
        <f>Tabulka5[[#This Row],[Sloupec2]]*Tabulka5[[#This Row],[Sloupec3]]</f>
        <v>0</v>
      </c>
      <c r="F28" s="22">
        <f>Tabulka5[[#This Row],[Sloupec6]]-Tabulka5[[#This Row],[Sloupec4]]</f>
        <v>0</v>
      </c>
      <c r="G28" s="32">
        <f>Tabulka5[[#This Row],[Sloupec4]]*1.21</f>
        <v>0</v>
      </c>
    </row>
    <row r="29" spans="1:7" ht="22.5" customHeight="1" x14ac:dyDescent="0.25">
      <c r="A29" s="61" t="s">
        <v>85</v>
      </c>
      <c r="B29" s="69"/>
      <c r="C29" s="62"/>
      <c r="D29" s="69">
        <v>3</v>
      </c>
      <c r="E29" s="62">
        <v>0</v>
      </c>
      <c r="F29" s="62">
        <v>0</v>
      </c>
      <c r="G29" s="96">
        <v>0</v>
      </c>
    </row>
    <row r="30" spans="1:7" ht="22.5" customHeight="1" thickBot="1" x14ac:dyDescent="0.3"/>
    <row r="31" spans="1:7" ht="15.75" thickBot="1" x14ac:dyDescent="0.3">
      <c r="A31" s="15" t="s">
        <v>23</v>
      </c>
      <c r="B31" s="16" t="s">
        <v>10</v>
      </c>
      <c r="C31" s="16" t="s">
        <v>11</v>
      </c>
      <c r="D31" s="16" t="s">
        <v>12</v>
      </c>
      <c r="E31" s="16" t="s">
        <v>13</v>
      </c>
      <c r="F31" s="16" t="s">
        <v>14</v>
      </c>
      <c r="G31" s="17" t="s">
        <v>15</v>
      </c>
    </row>
    <row r="32" spans="1:7" x14ac:dyDescent="0.25">
      <c r="A32" s="13" t="s">
        <v>1</v>
      </c>
      <c r="B32" s="9" t="s">
        <v>53</v>
      </c>
      <c r="C32" s="9" t="s">
        <v>2</v>
      </c>
      <c r="D32" s="9" t="s">
        <v>3</v>
      </c>
      <c r="E32" s="9" t="s">
        <v>4</v>
      </c>
      <c r="F32" s="9" t="s">
        <v>5</v>
      </c>
      <c r="G32" s="14" t="s">
        <v>6</v>
      </c>
    </row>
    <row r="33" spans="1:7" ht="45" x14ac:dyDescent="0.25">
      <c r="A33" s="77" t="s">
        <v>47</v>
      </c>
      <c r="B33" s="66" t="s">
        <v>60</v>
      </c>
      <c r="C33" s="22"/>
      <c r="D33" s="46">
        <v>27</v>
      </c>
      <c r="E33" s="22">
        <f>Tabulka6[[#This Row],[Sloupec2]]*Tabulka6[[#This Row],[Sloupec3]]</f>
        <v>0</v>
      </c>
      <c r="F33" s="22">
        <f>Tabulka6[[#This Row],[Sloupec6]]-Tabulka6[[#This Row],[Sloupec4]]</f>
        <v>0</v>
      </c>
      <c r="G33" s="32">
        <f>Tabulka6[[#This Row],[Sloupec4]]*1.21</f>
        <v>0</v>
      </c>
    </row>
    <row r="34" spans="1:7" ht="30" x14ac:dyDescent="0.25">
      <c r="A34" s="59" t="s">
        <v>9</v>
      </c>
      <c r="B34" s="55"/>
      <c r="C34" s="56"/>
      <c r="D34" s="60">
        <v>27</v>
      </c>
      <c r="E34" s="56">
        <f>Tabulka6[[#This Row],[Sloupec2]]*Tabulka6[[#This Row],[Sloupec3]]</f>
        <v>0</v>
      </c>
      <c r="F34" s="56">
        <f>Tabulka6[[#This Row],[Sloupec6]]-Tabulka6[[#This Row],[Sloupec4]]</f>
        <v>0</v>
      </c>
      <c r="G34" s="58">
        <f>Tabulka6[[#This Row],[Sloupec4]]*1.21</f>
        <v>0</v>
      </c>
    </row>
    <row r="35" spans="1:7" ht="133.5" customHeight="1" x14ac:dyDescent="0.25">
      <c r="A35" s="83" t="s">
        <v>41</v>
      </c>
      <c r="B35" s="97" t="s">
        <v>78</v>
      </c>
      <c r="C35" s="23"/>
      <c r="D35" s="47">
        <v>1</v>
      </c>
      <c r="E35" s="23">
        <f>Tabulka6[[#This Row],[Sloupec2]]*Tabulka6[[#This Row],[Sloupec3]]</f>
        <v>0</v>
      </c>
      <c r="F35" s="23">
        <f>Tabulka6[[#This Row],[Sloupec6]]-Tabulka6[[#This Row],[Sloupec4]]</f>
        <v>0</v>
      </c>
      <c r="G35" s="24">
        <f>Tabulka6[[#This Row],[Sloupec4]]*1.21</f>
        <v>0</v>
      </c>
    </row>
    <row r="36" spans="1:7" ht="33" customHeight="1" x14ac:dyDescent="0.25">
      <c r="A36" s="59" t="s">
        <v>37</v>
      </c>
      <c r="B36" s="55"/>
      <c r="C36" s="56"/>
      <c r="D36" s="60">
        <v>1</v>
      </c>
      <c r="E36" s="56">
        <f>Tabulka6[[#This Row],[Sloupec2]]*Tabulka6[[#This Row],[Sloupec3]]</f>
        <v>0</v>
      </c>
      <c r="F36" s="56">
        <f>Tabulka6[[#This Row],[Sloupec6]]-Tabulka6[[#This Row],[Sloupec4]]</f>
        <v>0</v>
      </c>
      <c r="G36" s="58">
        <f>Tabulka6[[#This Row],[Sloupec4]]*1.21</f>
        <v>0</v>
      </c>
    </row>
    <row r="37" spans="1:7" ht="63" customHeight="1" x14ac:dyDescent="0.25">
      <c r="A37" s="87" t="s">
        <v>58</v>
      </c>
      <c r="B37" s="86" t="s">
        <v>59</v>
      </c>
      <c r="C37" s="29"/>
      <c r="D37" s="48">
        <v>1</v>
      </c>
      <c r="E37" s="22">
        <f>Tabulka6[[#This Row],[Sloupec2]]*Tabulka6[[#This Row],[Sloupec3]]</f>
        <v>0</v>
      </c>
      <c r="F37" s="22">
        <f>Tabulka6[[#This Row],[Sloupec6]]-Tabulka6[[#This Row],[Sloupec4]]</f>
        <v>0</v>
      </c>
      <c r="G37" s="32">
        <f>Tabulka6[[#This Row],[Sloupec4]]*1.21</f>
        <v>0</v>
      </c>
    </row>
    <row r="38" spans="1:7" ht="30" x14ac:dyDescent="0.25">
      <c r="A38" s="61" t="s">
        <v>38</v>
      </c>
      <c r="B38" s="62"/>
      <c r="C38" s="62"/>
      <c r="D38" s="63">
        <v>1</v>
      </c>
      <c r="E38" s="56">
        <f>Tabulka6[[#This Row],[Sloupec2]]*Tabulka6[[#This Row],[Sloupec3]]</f>
        <v>0</v>
      </c>
      <c r="F38" s="56">
        <f>Tabulka6[[#This Row],[Sloupec6]]-Tabulka6[[#This Row],[Sloupec4]]</f>
        <v>0</v>
      </c>
      <c r="G38" s="58">
        <f>Tabulka6[[#This Row],[Sloupec4]]*1.21</f>
        <v>0</v>
      </c>
    </row>
    <row r="39" spans="1:7" ht="24.75" customHeight="1" x14ac:dyDescent="0.25">
      <c r="D39" s="45"/>
    </row>
    <row r="40" spans="1:7" x14ac:dyDescent="0.25">
      <c r="A40" s="6" t="s">
        <v>24</v>
      </c>
      <c r="B40" s="7" t="s">
        <v>10</v>
      </c>
      <c r="C40" s="7" t="s">
        <v>11</v>
      </c>
      <c r="D40" s="49" t="s">
        <v>12</v>
      </c>
      <c r="E40" s="7" t="s">
        <v>13</v>
      </c>
      <c r="F40" s="7" t="s">
        <v>14</v>
      </c>
      <c r="G40" s="8" t="s">
        <v>15</v>
      </c>
    </row>
    <row r="41" spans="1:7" x14ac:dyDescent="0.25">
      <c r="A41" s="10" t="s">
        <v>1</v>
      </c>
      <c r="B41" s="11" t="s">
        <v>53</v>
      </c>
      <c r="C41" s="11" t="s">
        <v>2</v>
      </c>
      <c r="D41" s="50" t="s">
        <v>3</v>
      </c>
      <c r="E41" s="11" t="s">
        <v>4</v>
      </c>
      <c r="F41" s="11" t="s">
        <v>5</v>
      </c>
      <c r="G41" s="12" t="s">
        <v>6</v>
      </c>
    </row>
    <row r="42" spans="1:7" ht="33.75" customHeight="1" x14ac:dyDescent="0.25">
      <c r="A42" s="89" t="s">
        <v>19</v>
      </c>
      <c r="B42" s="76" t="s">
        <v>45</v>
      </c>
      <c r="C42" s="30"/>
      <c r="D42" s="51">
        <v>4</v>
      </c>
      <c r="E42" s="30">
        <f>Tabulka7[[#This Row],[Sloupec2]]*Tabulka7[[#This Row],[Sloupec3]]</f>
        <v>0</v>
      </c>
      <c r="F42" s="30">
        <f>Tabulka7[[#This Row],[Sloupec6]]-Tabulka7[[#This Row],[Sloupec4]]</f>
        <v>0</v>
      </c>
      <c r="G42" s="31">
        <f>Tabulka7[[#This Row],[Sloupec4]]*1.21</f>
        <v>0</v>
      </c>
    </row>
    <row r="43" spans="1:7" ht="46.5" customHeight="1" x14ac:dyDescent="0.25">
      <c r="A43" s="81" t="s">
        <v>47</v>
      </c>
      <c r="B43" s="66" t="s">
        <v>60</v>
      </c>
      <c r="C43" s="22"/>
      <c r="D43" s="46">
        <v>20</v>
      </c>
      <c r="E43" s="22">
        <f>Tabulka7[[#This Row],[Sloupec2]]*Tabulka7[[#This Row],[Sloupec3]]</f>
        <v>0</v>
      </c>
      <c r="F43" s="22">
        <f>Tabulka7[[#This Row],[Sloupec6]]-Tabulka7[[#This Row],[Sloupec4]]</f>
        <v>0</v>
      </c>
      <c r="G43" s="32">
        <f>Tabulka7[[#This Row],[Sloupec4]]*1.21</f>
        <v>0</v>
      </c>
    </row>
    <row r="44" spans="1:7" ht="31.5" customHeight="1" x14ac:dyDescent="0.25">
      <c r="A44" s="59" t="s">
        <v>27</v>
      </c>
      <c r="B44" s="55"/>
      <c r="C44" s="56"/>
      <c r="D44" s="60">
        <v>20</v>
      </c>
      <c r="E44" s="56">
        <f>Tabulka7[[#This Row],[Sloupec2]]*Tabulka7[[#This Row],[Sloupec3]]</f>
        <v>0</v>
      </c>
      <c r="F44" s="56">
        <f>Tabulka7[[#This Row],[Sloupec6]]-Tabulka7[[#This Row],[Sloupec4]]</f>
        <v>0</v>
      </c>
      <c r="G44" s="58">
        <f>Tabulka7[[#This Row],[Sloupec4]]*1.21</f>
        <v>0</v>
      </c>
    </row>
    <row r="45" spans="1:7" ht="27" customHeight="1" x14ac:dyDescent="0.25"/>
    <row r="46" spans="1:7" x14ac:dyDescent="0.25">
      <c r="A46" s="6" t="s">
        <v>25</v>
      </c>
      <c r="B46" s="7" t="s">
        <v>10</v>
      </c>
      <c r="C46" s="7" t="s">
        <v>11</v>
      </c>
      <c r="D46" s="7" t="s">
        <v>12</v>
      </c>
      <c r="E46" s="7" t="s">
        <v>13</v>
      </c>
      <c r="F46" s="7" t="s">
        <v>14</v>
      </c>
      <c r="G46" s="8" t="s">
        <v>15</v>
      </c>
    </row>
    <row r="47" spans="1:7" x14ac:dyDescent="0.25">
      <c r="A47" s="10" t="s">
        <v>1</v>
      </c>
      <c r="B47" s="11" t="s">
        <v>53</v>
      </c>
      <c r="C47" s="11" t="s">
        <v>2</v>
      </c>
      <c r="D47" s="11" t="s">
        <v>3</v>
      </c>
      <c r="E47" s="11" t="s">
        <v>4</v>
      </c>
      <c r="F47" s="11" t="s">
        <v>5</v>
      </c>
      <c r="G47" s="12" t="s">
        <v>6</v>
      </c>
    </row>
    <row r="48" spans="1:7" ht="34.5" customHeight="1" x14ac:dyDescent="0.25">
      <c r="A48" s="89" t="s">
        <v>19</v>
      </c>
      <c r="B48" s="76" t="s">
        <v>45</v>
      </c>
      <c r="C48" s="30"/>
      <c r="D48" s="28">
        <v>7</v>
      </c>
      <c r="E48" s="30">
        <f>Tabulka8[[#This Row],[Sloupec2]]*Tabulka8[[#This Row],[Sloupec3]]</f>
        <v>0</v>
      </c>
      <c r="F48" s="30">
        <f>Tabulka8[[#This Row],[Sloupec6]]-Tabulka8[[#This Row],[Sloupec4]]</f>
        <v>0</v>
      </c>
      <c r="G48" s="31">
        <f>E48*1.21</f>
        <v>0</v>
      </c>
    </row>
    <row r="49" spans="1:7" ht="25.5" customHeight="1" x14ac:dyDescent="0.25"/>
    <row r="50" spans="1:7" x14ac:dyDescent="0.25">
      <c r="A50" s="6" t="s">
        <v>26</v>
      </c>
      <c r="B50" s="7" t="s">
        <v>10</v>
      </c>
      <c r="C50" s="7" t="s">
        <v>11</v>
      </c>
      <c r="D50" s="7" t="s">
        <v>12</v>
      </c>
      <c r="E50" s="7" t="s">
        <v>13</v>
      </c>
      <c r="F50" s="7" t="s">
        <v>14</v>
      </c>
      <c r="G50" s="8" t="s">
        <v>15</v>
      </c>
    </row>
    <row r="51" spans="1:7" x14ac:dyDescent="0.25">
      <c r="A51" s="10" t="s">
        <v>1</v>
      </c>
      <c r="B51" s="11" t="s">
        <v>53</v>
      </c>
      <c r="C51" s="11" t="s">
        <v>2</v>
      </c>
      <c r="D51" s="11" t="s">
        <v>3</v>
      </c>
      <c r="E51" s="11" t="s">
        <v>4</v>
      </c>
      <c r="F51" s="11" t="s">
        <v>5</v>
      </c>
      <c r="G51" s="12" t="s">
        <v>6</v>
      </c>
    </row>
    <row r="52" spans="1:7" ht="35.25" customHeight="1" x14ac:dyDescent="0.25">
      <c r="A52" s="89" t="s">
        <v>19</v>
      </c>
      <c r="B52" s="76" t="s">
        <v>45</v>
      </c>
      <c r="C52" s="30"/>
      <c r="D52" s="28">
        <v>10</v>
      </c>
      <c r="E52" s="30">
        <f>Tabulka9[[#This Row],[Sloupec2]]*Tabulka9[[#This Row],[Sloupec3]]</f>
        <v>0</v>
      </c>
      <c r="F52" s="30">
        <f>Tabulka9[[#This Row],[Sloupec6]]-Tabulka9[[#This Row],[Sloupec4]]</f>
        <v>0</v>
      </c>
      <c r="G52" s="31">
        <f>Tabulka9[[#This Row],[Sloupec4]]*1.21</f>
        <v>0</v>
      </c>
    </row>
    <row r="53" spans="1:7" x14ac:dyDescent="0.25">
      <c r="A53" s="25"/>
      <c r="E53" s="26"/>
      <c r="F53" s="26"/>
      <c r="G53" s="26"/>
    </row>
    <row r="54" spans="1:7" x14ac:dyDescent="0.25">
      <c r="A54" s="25"/>
      <c r="E54" s="26"/>
      <c r="F54" s="26"/>
      <c r="G54" s="26"/>
    </row>
    <row r="55" spans="1:7" ht="10.5" customHeight="1" x14ac:dyDescent="0.25"/>
    <row r="56" spans="1:7" x14ac:dyDescent="0.25">
      <c r="A56" s="6" t="s">
        <v>30</v>
      </c>
      <c r="B56" s="7" t="s">
        <v>10</v>
      </c>
      <c r="C56" s="7" t="s">
        <v>11</v>
      </c>
      <c r="D56" s="7" t="s">
        <v>12</v>
      </c>
      <c r="E56" s="7" t="s">
        <v>13</v>
      </c>
      <c r="F56" s="7" t="s">
        <v>14</v>
      </c>
      <c r="G56" s="8" t="s">
        <v>15</v>
      </c>
    </row>
    <row r="57" spans="1:7" x14ac:dyDescent="0.25">
      <c r="A57" s="10" t="s">
        <v>1</v>
      </c>
      <c r="B57" s="11" t="s">
        <v>53</v>
      </c>
      <c r="C57" s="11" t="s">
        <v>2</v>
      </c>
      <c r="D57" s="11" t="s">
        <v>3</v>
      </c>
      <c r="E57" s="11" t="s">
        <v>4</v>
      </c>
      <c r="F57" s="11" t="s">
        <v>5</v>
      </c>
      <c r="G57" s="12" t="s">
        <v>6</v>
      </c>
    </row>
    <row r="58" spans="1:7" ht="24" customHeight="1" x14ac:dyDescent="0.25">
      <c r="A58" s="68" t="s">
        <v>61</v>
      </c>
      <c r="B58" s="73"/>
      <c r="C58" s="74"/>
      <c r="D58" s="73"/>
      <c r="E58" s="74"/>
      <c r="F58" s="74"/>
      <c r="G58" s="75"/>
    </row>
    <row r="59" spans="1:7" ht="57.75" customHeight="1" x14ac:dyDescent="0.25">
      <c r="A59" s="90" t="s">
        <v>41</v>
      </c>
      <c r="B59" s="94" t="s">
        <v>79</v>
      </c>
      <c r="C59" s="22"/>
      <c r="D59" s="2">
        <v>1</v>
      </c>
      <c r="E59" s="22">
        <f>Tabulka10[[#This Row],[Sloupec2]]*Tabulka10[[#This Row],[Sloupec3]]</f>
        <v>0</v>
      </c>
      <c r="F59" s="22">
        <f>Tabulka10[[#This Row],[Sloupec6]]-Tabulka10[[#This Row],[Sloupec4]]</f>
        <v>0</v>
      </c>
      <c r="G59" s="32">
        <f>Tabulka10[[#This Row],[Sloupec4]]*1.21</f>
        <v>0</v>
      </c>
    </row>
    <row r="60" spans="1:7" ht="15.75" customHeight="1" x14ac:dyDescent="0.25">
      <c r="A60" s="65" t="s">
        <v>39</v>
      </c>
      <c r="B60" s="55"/>
      <c r="C60" s="56"/>
      <c r="D60" s="55">
        <v>1</v>
      </c>
      <c r="E60" s="56">
        <f>Tabulka10[[#This Row],[Sloupec2]]*Tabulka10[[#This Row],[Sloupec3]]</f>
        <v>0</v>
      </c>
      <c r="F60" s="56">
        <f>Tabulka10[[#This Row],[Sloupec6]]-Tabulka10[[#This Row],[Sloupec4]]</f>
        <v>0</v>
      </c>
      <c r="G60" s="58">
        <f>Tabulka10[[#This Row],[Sloupec4]]*1.21</f>
        <v>0</v>
      </c>
    </row>
    <row r="61" spans="1:7" ht="27" customHeight="1" x14ac:dyDescent="0.25">
      <c r="A61" s="68" t="s">
        <v>62</v>
      </c>
      <c r="B61" s="73"/>
      <c r="C61" s="74"/>
      <c r="D61" s="73"/>
      <c r="E61" s="74"/>
      <c r="F61" s="74"/>
      <c r="G61" s="75"/>
    </row>
    <row r="62" spans="1:7" ht="48" customHeight="1" x14ac:dyDescent="0.25">
      <c r="A62" s="92" t="s">
        <v>65</v>
      </c>
      <c r="B62" s="91" t="s">
        <v>66</v>
      </c>
      <c r="C62" s="22"/>
      <c r="D62" s="2">
        <v>6</v>
      </c>
      <c r="E62" s="22">
        <f>Tabulka10[[#This Row],[Sloupec2]]*Tabulka10[[#This Row],[Sloupec3]]</f>
        <v>0</v>
      </c>
      <c r="F62" s="22">
        <f>Tabulka10[[#This Row],[Sloupec6]]-Tabulka10[[#This Row],[Sloupec4]]</f>
        <v>0</v>
      </c>
      <c r="G62" s="32">
        <f>Tabulka10[[#This Row],[Sloupec4]]*1.21</f>
        <v>0</v>
      </c>
    </row>
    <row r="63" spans="1:7" x14ac:dyDescent="0.25">
      <c r="A63" s="65" t="s">
        <v>33</v>
      </c>
      <c r="B63" s="55"/>
      <c r="C63" s="56"/>
      <c r="D63" s="55">
        <v>6</v>
      </c>
      <c r="E63" s="56">
        <f>Tabulka10[[#This Row],[Sloupec2]]*Tabulka10[[#This Row],[Sloupec3]]</f>
        <v>0</v>
      </c>
      <c r="F63" s="56">
        <f>Tabulka10[[#This Row],[Sloupec6]]-Tabulka10[[#This Row],[Sloupec4]]</f>
        <v>0</v>
      </c>
      <c r="G63" s="58">
        <f>Tabulka10[[#This Row],[Sloupec4]]*1.21</f>
        <v>0</v>
      </c>
    </row>
    <row r="64" spans="1:7" ht="24" customHeight="1" x14ac:dyDescent="0.25">
      <c r="A64" s="68" t="s">
        <v>63</v>
      </c>
      <c r="B64" s="73"/>
      <c r="C64" s="74"/>
      <c r="D64" s="73"/>
      <c r="E64" s="74"/>
      <c r="F64" s="74"/>
      <c r="G64" s="75"/>
    </row>
    <row r="65" spans="1:7" ht="81.75" customHeight="1" x14ac:dyDescent="0.25">
      <c r="A65" s="92" t="s">
        <v>67</v>
      </c>
      <c r="B65" s="94" t="s">
        <v>80</v>
      </c>
      <c r="C65" s="22"/>
      <c r="D65" s="2">
        <v>1</v>
      </c>
      <c r="E65" s="22">
        <f>Tabulka10[[#This Row],[Sloupec2]]*Tabulka10[[#This Row],[Sloupec3]]</f>
        <v>0</v>
      </c>
      <c r="F65" s="22">
        <f>Tabulka10[[#This Row],[Sloupec6]]-Tabulka10[[#This Row],[Sloupec4]]</f>
        <v>0</v>
      </c>
      <c r="G65" s="32">
        <f>Tabulka10[[#This Row],[Sloupec4]]*1.21</f>
        <v>0</v>
      </c>
    </row>
    <row r="66" spans="1:7" x14ac:dyDescent="0.25">
      <c r="A66" s="67" t="s">
        <v>39</v>
      </c>
      <c r="B66" s="64"/>
      <c r="C66" s="56"/>
      <c r="D66" s="55">
        <v>1</v>
      </c>
      <c r="E66" s="56">
        <f>Tabulka10[[#This Row],[Sloupec2]]*Tabulka10[[#This Row],[Sloupec3]]</f>
        <v>0</v>
      </c>
      <c r="F66" s="56">
        <f>Tabulka10[[#This Row],[Sloupec6]]-Tabulka10[[#This Row],[Sloupec4]]</f>
        <v>0</v>
      </c>
      <c r="G66" s="58">
        <f>Tabulka10[[#This Row],[Sloupec4]]*1.21</f>
        <v>0</v>
      </c>
    </row>
    <row r="67" spans="1:7" ht="27" customHeight="1" x14ac:dyDescent="0.25">
      <c r="A67" s="68" t="s">
        <v>64</v>
      </c>
      <c r="B67" s="73"/>
      <c r="C67" s="74"/>
      <c r="D67" s="73"/>
      <c r="E67" s="74"/>
      <c r="F67" s="74"/>
      <c r="G67" s="75"/>
    </row>
    <row r="68" spans="1:7" ht="82.5" customHeight="1" x14ac:dyDescent="0.25">
      <c r="A68" s="92" t="s">
        <v>68</v>
      </c>
      <c r="B68" s="94" t="s">
        <v>81</v>
      </c>
      <c r="C68" s="22"/>
      <c r="D68" s="2">
        <v>1</v>
      </c>
      <c r="E68" s="22">
        <f>Tabulka10[[#This Row],[Sloupec2]]*Tabulka10[[#This Row],[Sloupec3]]</f>
        <v>0</v>
      </c>
      <c r="F68" s="22">
        <f>Tabulka10[[#This Row],[Sloupec6]]-Tabulka10[[#This Row],[Sloupec4]]</f>
        <v>0</v>
      </c>
      <c r="G68" s="32">
        <f>Tabulka10[[#This Row],[Sloupec4]]*1.21</f>
        <v>0</v>
      </c>
    </row>
    <row r="69" spans="1:7" x14ac:dyDescent="0.25">
      <c r="A69" s="67" t="s">
        <v>39</v>
      </c>
      <c r="B69" s="64"/>
      <c r="C69" s="56"/>
      <c r="D69" s="55">
        <v>1</v>
      </c>
      <c r="E69" s="56">
        <f>Tabulka10[[#This Row],[Sloupec2]]*Tabulka10[[#This Row],[Sloupec3]]</f>
        <v>0</v>
      </c>
      <c r="F69" s="56">
        <f>Tabulka10[[#This Row],[Sloupec6]]-Tabulka10[[#This Row],[Sloupec4]]</f>
        <v>0</v>
      </c>
      <c r="G69" s="58">
        <f>Tabulka10[[#This Row],[Sloupec4]]*1.21</f>
        <v>0</v>
      </c>
    </row>
    <row r="70" spans="1:7" ht="71.25" customHeight="1" x14ac:dyDescent="0.25">
      <c r="A70" s="81" t="s">
        <v>69</v>
      </c>
      <c r="B70" s="91" t="s">
        <v>73</v>
      </c>
      <c r="C70" s="22"/>
      <c r="D70" s="2">
        <v>1</v>
      </c>
      <c r="E70" s="22">
        <f>Tabulka10[[#This Row],[Sloupec2]]*Tabulka10[[#This Row],[Sloupec3]]</f>
        <v>0</v>
      </c>
      <c r="F70" s="22">
        <f>Tabulka10[[#This Row],[Sloupec6]]-Tabulka10[[#This Row],[Sloupec4]]</f>
        <v>0</v>
      </c>
      <c r="G70" s="32">
        <f>Tabulka10[[#This Row],[Sloupec4]]*1.21</f>
        <v>0</v>
      </c>
    </row>
    <row r="71" spans="1:7" ht="15.75" customHeight="1" x14ac:dyDescent="0.25">
      <c r="A71" s="59" t="s">
        <v>18</v>
      </c>
      <c r="B71" s="69"/>
      <c r="C71" s="56"/>
      <c r="D71" s="69">
        <v>1</v>
      </c>
      <c r="E71" s="56">
        <f>Tabulka10[[#This Row],[Sloupec2]]*Tabulka10[[#This Row],[Sloupec3]]</f>
        <v>0</v>
      </c>
      <c r="F71" s="56">
        <f>Tabulka10[[#This Row],[Sloupec6]]-Tabulka10[[#This Row],[Sloupec4]]</f>
        <v>0</v>
      </c>
      <c r="G71" s="58">
        <f>Tabulka10[[#This Row],[Sloupec4]]*1.21</f>
        <v>0</v>
      </c>
    </row>
    <row r="72" spans="1:7" ht="53.25" customHeight="1" x14ac:dyDescent="0.25"/>
    <row r="73" spans="1:7" ht="15.75" thickBot="1" x14ac:dyDescent="0.3">
      <c r="A73" s="18" t="s">
        <v>34</v>
      </c>
      <c r="B73" s="19" t="s">
        <v>10</v>
      </c>
      <c r="C73" s="19" t="s">
        <v>11</v>
      </c>
      <c r="D73" s="19" t="s">
        <v>12</v>
      </c>
      <c r="E73" s="19" t="s">
        <v>13</v>
      </c>
      <c r="F73" s="19" t="s">
        <v>14</v>
      </c>
      <c r="G73" s="20" t="s">
        <v>15</v>
      </c>
    </row>
    <row r="74" spans="1:7" x14ac:dyDescent="0.25">
      <c r="A74" s="9" t="s">
        <v>1</v>
      </c>
      <c r="B74" s="9" t="s">
        <v>53</v>
      </c>
      <c r="C74" s="9" t="s">
        <v>2</v>
      </c>
      <c r="D74" s="9" t="s">
        <v>3</v>
      </c>
      <c r="E74" s="9" t="s">
        <v>4</v>
      </c>
      <c r="F74" s="9" t="s">
        <v>5</v>
      </c>
      <c r="G74" s="9" t="s">
        <v>6</v>
      </c>
    </row>
    <row r="75" spans="1:7" ht="97.5" customHeight="1" x14ac:dyDescent="0.25">
      <c r="A75" s="77" t="s">
        <v>42</v>
      </c>
      <c r="B75" s="93" t="s">
        <v>82</v>
      </c>
      <c r="C75" s="23"/>
      <c r="D75" s="1">
        <v>1</v>
      </c>
      <c r="E75" s="23">
        <f>Tabulka11[[#This Row],[Sloupec2]]*Tabulka11[[#This Row],[Sloupec3]]</f>
        <v>0</v>
      </c>
      <c r="F75" s="23">
        <f>Tabulka11[[#This Row],[Sloupec6]]-Tabulka11[[#This Row],[Sloupec4]]</f>
        <v>0</v>
      </c>
      <c r="G75" s="23">
        <f>Tabulka11[[#This Row],[Sloupec4]]*1.21</f>
        <v>0</v>
      </c>
    </row>
    <row r="76" spans="1:7" x14ac:dyDescent="0.25">
      <c r="A76" s="55" t="s">
        <v>18</v>
      </c>
      <c r="B76" s="70"/>
      <c r="C76" s="56"/>
      <c r="D76" s="55">
        <v>1</v>
      </c>
      <c r="E76" s="56">
        <f>Tabulka11[[#This Row],[Sloupec2]]*Tabulka11[[#This Row],[Sloupec3]]</f>
        <v>0</v>
      </c>
      <c r="F76" s="56">
        <f>Tabulka11[[#This Row],[Sloupec6]]-Tabulka11[[#This Row],[Sloupec4]]</f>
        <v>0</v>
      </c>
      <c r="G76" s="56">
        <f>Tabulka11[[#This Row],[Sloupec4]]*1.21</f>
        <v>0</v>
      </c>
    </row>
    <row r="77" spans="1:7" ht="31.5" customHeight="1" x14ac:dyDescent="0.25">
      <c r="A77" s="52"/>
      <c r="B77" s="53"/>
      <c r="C77" s="26"/>
      <c r="E77" s="26"/>
      <c r="F77" s="26"/>
      <c r="G77" s="26"/>
    </row>
    <row r="78" spans="1:7" ht="15.75" thickBot="1" x14ac:dyDescent="0.3">
      <c r="A78" s="18" t="s">
        <v>35</v>
      </c>
      <c r="B78" s="19" t="s">
        <v>10</v>
      </c>
      <c r="C78" s="19" t="s">
        <v>11</v>
      </c>
      <c r="D78" s="19" t="s">
        <v>12</v>
      </c>
      <c r="E78" s="19" t="s">
        <v>13</v>
      </c>
      <c r="F78" s="19" t="s">
        <v>14</v>
      </c>
      <c r="G78" s="20" t="s">
        <v>15</v>
      </c>
    </row>
    <row r="79" spans="1:7" ht="14.25" customHeight="1" x14ac:dyDescent="0.25">
      <c r="A79" s="9" t="s">
        <v>1</v>
      </c>
      <c r="B79" s="9" t="s">
        <v>53</v>
      </c>
      <c r="C79" s="9" t="s">
        <v>2</v>
      </c>
      <c r="D79" s="9" t="s">
        <v>3</v>
      </c>
      <c r="E79" s="9" t="s">
        <v>4</v>
      </c>
      <c r="F79" s="9" t="s">
        <v>5</v>
      </c>
      <c r="G79" s="9" t="s">
        <v>6</v>
      </c>
    </row>
    <row r="80" spans="1:7" ht="89.25" customHeight="1" x14ac:dyDescent="0.25">
      <c r="A80" s="77" t="s">
        <v>43</v>
      </c>
      <c r="B80" s="93" t="s">
        <v>83</v>
      </c>
      <c r="C80" s="23"/>
      <c r="D80" s="1">
        <v>1</v>
      </c>
      <c r="E80" s="23">
        <f>Tabulka1114[[#This Row],[Sloupec2]]*Tabulka1114[[#This Row],[Sloupec3]]</f>
        <v>0</v>
      </c>
      <c r="F80" s="23">
        <f>Tabulka1114[[#This Row],[Sloupec6]]-Tabulka1114[[#This Row],[Sloupec4]]</f>
        <v>0</v>
      </c>
      <c r="G80" s="23">
        <f>Tabulka1114[[#This Row],[Sloupec4]]*1.21</f>
        <v>0</v>
      </c>
    </row>
    <row r="81" spans="1:14" ht="16.5" customHeight="1" x14ac:dyDescent="0.25">
      <c r="A81" s="54" t="s">
        <v>18</v>
      </c>
      <c r="B81" s="70"/>
      <c r="C81" s="56"/>
      <c r="D81" s="55">
        <v>1</v>
      </c>
      <c r="E81" s="56">
        <f>Tabulka1114[[#This Row],[Sloupec2]]*Tabulka1114[[#This Row],[Sloupec3]]</f>
        <v>0</v>
      </c>
      <c r="F81" s="56">
        <f>Tabulka1114[[#This Row],[Sloupec6]]-Tabulka1114[[#This Row],[Sloupec4]]</f>
        <v>0</v>
      </c>
      <c r="G81" s="56">
        <f>Tabulka1114[[#This Row],[Sloupec4]]*1.21</f>
        <v>0</v>
      </c>
      <c r="H81" s="52"/>
      <c r="I81" s="53"/>
      <c r="J81" s="26"/>
      <c r="L81" s="26"/>
      <c r="M81" s="26"/>
      <c r="N81" s="26"/>
    </row>
    <row r="82" spans="1:14" ht="36.75" customHeight="1" x14ac:dyDescent="0.25"/>
    <row r="83" spans="1:14" ht="15.75" thickBot="1" x14ac:dyDescent="0.3">
      <c r="A83" s="18" t="s">
        <v>36</v>
      </c>
      <c r="B83" s="19" t="s">
        <v>10</v>
      </c>
      <c r="C83" s="19" t="s">
        <v>11</v>
      </c>
      <c r="D83" s="19" t="s">
        <v>12</v>
      </c>
      <c r="E83" s="19" t="s">
        <v>13</v>
      </c>
      <c r="F83" s="19" t="s">
        <v>14</v>
      </c>
      <c r="G83" s="20" t="s">
        <v>15</v>
      </c>
    </row>
    <row r="84" spans="1:14" x14ac:dyDescent="0.25">
      <c r="A84" s="9" t="s">
        <v>1</v>
      </c>
      <c r="B84" s="9" t="s">
        <v>53</v>
      </c>
      <c r="C84" s="9" t="s">
        <v>2</v>
      </c>
      <c r="D84" s="9" t="s">
        <v>3</v>
      </c>
      <c r="E84" s="9" t="s">
        <v>4</v>
      </c>
      <c r="F84" s="9" t="s">
        <v>5</v>
      </c>
      <c r="G84" s="9" t="s">
        <v>6</v>
      </c>
    </row>
    <row r="85" spans="1:14" ht="77.25" customHeight="1" x14ac:dyDescent="0.25">
      <c r="A85" s="77" t="s">
        <v>44</v>
      </c>
      <c r="B85" s="93" t="s">
        <v>84</v>
      </c>
      <c r="C85" s="23"/>
      <c r="D85" s="1">
        <v>1</v>
      </c>
      <c r="E85" s="23">
        <f>Tabulka111415[[#This Row],[Sloupec2]]*Tabulka111415[[#This Row],[Sloupec3]]</f>
        <v>0</v>
      </c>
      <c r="F85" s="23">
        <f>Tabulka111415[[#This Row],[Sloupec6]]-Tabulka111415[[#This Row],[Sloupec4]]</f>
        <v>0</v>
      </c>
      <c r="G85" s="23">
        <f>Tabulka111415[[#This Row],[Sloupec4]]*1.21</f>
        <v>0</v>
      </c>
    </row>
    <row r="86" spans="1:14" ht="15.75" customHeight="1" x14ac:dyDescent="0.25">
      <c r="A86" s="71" t="s">
        <v>18</v>
      </c>
      <c r="B86" s="72"/>
      <c r="C86" s="62"/>
      <c r="D86" s="55">
        <v>1</v>
      </c>
      <c r="E86" s="56">
        <f>Tabulka111415[[#This Row],[Sloupec2]]*Tabulka111415[[#This Row],[Sloupec3]]</f>
        <v>0</v>
      </c>
      <c r="F86" s="56">
        <f>Tabulka111415[[#This Row],[Sloupec6]]-Tabulka111415[[#This Row],[Sloupec4]]</f>
        <v>0</v>
      </c>
      <c r="G86" s="56">
        <f>Tabulka111415[[#This Row],[Sloupec4]]*1.21</f>
        <v>0</v>
      </c>
    </row>
    <row r="87" spans="1:14" ht="63.75" customHeight="1" thickBot="1" x14ac:dyDescent="0.3"/>
    <row r="88" spans="1:14" ht="15.75" thickBot="1" x14ac:dyDescent="0.3">
      <c r="A88" s="43" t="s">
        <v>1</v>
      </c>
      <c r="B88" s="35"/>
      <c r="C88" s="35"/>
      <c r="D88" s="36"/>
      <c r="E88" s="43" t="s">
        <v>4</v>
      </c>
      <c r="F88" s="43" t="s">
        <v>5</v>
      </c>
      <c r="G88" s="44" t="s">
        <v>6</v>
      </c>
    </row>
    <row r="89" spans="1:14" ht="30.75" thickBot="1" x14ac:dyDescent="0.3">
      <c r="A89" s="34" t="s">
        <v>31</v>
      </c>
      <c r="B89" s="35"/>
      <c r="C89" s="35"/>
      <c r="D89" s="36"/>
      <c r="E89" s="41"/>
      <c r="F89" s="41"/>
      <c r="G89" s="41"/>
    </row>
    <row r="90" spans="1:14" ht="16.5" thickBot="1" x14ac:dyDescent="0.3">
      <c r="A90" s="37" t="s">
        <v>70</v>
      </c>
      <c r="B90" s="38"/>
      <c r="C90" s="38"/>
      <c r="D90" s="39"/>
      <c r="E90" s="42">
        <f>E89*4</f>
        <v>0</v>
      </c>
      <c r="F90" s="41">
        <f t="shared" ref="F90:G90" si="0">F89*4</f>
        <v>0</v>
      </c>
      <c r="G90" s="40">
        <f t="shared" si="0"/>
        <v>0</v>
      </c>
    </row>
    <row r="93" spans="1:14" x14ac:dyDescent="0.25">
      <c r="A93" s="25" t="s">
        <v>46</v>
      </c>
    </row>
    <row r="94" spans="1:14" x14ac:dyDescent="0.25">
      <c r="A94" s="99" t="s">
        <v>56</v>
      </c>
      <c r="B94" s="99"/>
      <c r="C94" s="99"/>
    </row>
    <row r="95" spans="1:14" x14ac:dyDescent="0.25">
      <c r="A95" t="s">
        <v>49</v>
      </c>
    </row>
    <row r="96" spans="1:14" x14ac:dyDescent="0.25">
      <c r="A96" t="s">
        <v>50</v>
      </c>
    </row>
    <row r="97" spans="1:11" x14ac:dyDescent="0.25">
      <c r="A97" t="s">
        <v>48</v>
      </c>
    </row>
    <row r="98" spans="1:11" x14ac:dyDescent="0.25">
      <c r="A98" s="85" t="s">
        <v>54</v>
      </c>
    </row>
    <row r="99" spans="1:11" x14ac:dyDescent="0.25">
      <c r="A99" s="85" t="s">
        <v>72</v>
      </c>
    </row>
    <row r="100" spans="1:11" x14ac:dyDescent="0.25">
      <c r="A100" s="100" t="s">
        <v>55</v>
      </c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</row>
    <row r="104" spans="1:11" x14ac:dyDescent="0.25">
      <c r="A104" s="88" t="s">
        <v>71</v>
      </c>
    </row>
    <row r="106" spans="1:11" x14ac:dyDescent="0.25">
      <c r="A106" s="88" t="s">
        <v>57</v>
      </c>
    </row>
    <row r="108" spans="1:11" x14ac:dyDescent="0.25">
      <c r="A108" s="82" t="s">
        <v>51</v>
      </c>
    </row>
  </sheetData>
  <mergeCells count="3">
    <mergeCell ref="A1:G1"/>
    <mergeCell ref="A94:C94"/>
    <mergeCell ref="A100:K100"/>
  </mergeCells>
  <pageMargins left="0.25" right="0.25" top="0.75" bottom="0.75" header="0.3" footer="0.3"/>
  <pageSetup paperSize="9" orientation="landscape" r:id="rId1"/>
  <tableParts count="13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Koukalová Pavla, Bc.</dc:creator>
  <cp:lastModifiedBy>Koukalová Pavla, Bc.</cp:lastModifiedBy>
  <cp:lastPrinted>2023-08-01T11:08:45Z</cp:lastPrinted>
  <dcterms:created xsi:type="dcterms:W3CDTF">2016-04-20T07:50:26Z</dcterms:created>
  <dcterms:modified xsi:type="dcterms:W3CDTF">2024-05-06T12:41:29Z</dcterms:modified>
</cp:coreProperties>
</file>